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emf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SPREADSHEETS_AI\"/>
    </mc:Choice>
  </mc:AlternateContent>
  <xr:revisionPtr revIDLastSave="0" documentId="8_{8436654A-F201-42DC-8635-64F066D258CD}" xr6:coauthVersionLast="47" xr6:coauthVersionMax="47" xr10:uidLastSave="{00000000-0000-0000-0000-000000000000}"/>
  <bookViews>
    <workbookView xWindow="-120" yWindow="-120" windowWidth="29040" windowHeight="15720" activeTab="2" xr2:uid="{6C5CF7C9-63FA-4CD1-B785-DB0E48817595}"/>
  </bookViews>
  <sheets>
    <sheet name="Summary" sheetId="1" r:id="rId1"/>
    <sheet name="Slab" sheetId="2" r:id="rId2"/>
    <sheet name="Beam" sheetId="3" r:id="rId3"/>
    <sheet name="Columns" sheetId="4" r:id="rId4"/>
    <sheet name="Shear Walls" sheetId="5" r:id="rId5"/>
    <sheet name="Footings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1" l="1"/>
  <c r="S9" i="6"/>
  <c r="T9" i="6" s="1"/>
  <c r="V9" i="6" s="1"/>
  <c r="R9" i="6"/>
  <c r="S8" i="6"/>
  <c r="R8" i="6"/>
  <c r="T8" i="6" s="1"/>
  <c r="S7" i="6"/>
  <c r="R7" i="6"/>
  <c r="T7" i="6" s="1"/>
  <c r="V7" i="6" s="1"/>
  <c r="S6" i="6"/>
  <c r="R6" i="6"/>
  <c r="T6" i="6" s="1"/>
  <c r="V6" i="6" s="1"/>
  <c r="S5" i="6"/>
  <c r="R5" i="6"/>
  <c r="T5" i="6" s="1"/>
  <c r="S9" i="5"/>
  <c r="R9" i="5"/>
  <c r="T9" i="5" s="1"/>
  <c r="V9" i="5" s="1"/>
  <c r="S8" i="5"/>
  <c r="T8" i="5" s="1"/>
  <c r="V8" i="5" s="1"/>
  <c r="R8" i="5"/>
  <c r="S7" i="5"/>
  <c r="R7" i="5"/>
  <c r="T7" i="5" s="1"/>
  <c r="V7" i="5" s="1"/>
  <c r="S6" i="5"/>
  <c r="R6" i="5"/>
  <c r="T6" i="5" s="1"/>
  <c r="S5" i="5"/>
  <c r="R5" i="5"/>
  <c r="T5" i="5" s="1"/>
  <c r="S9" i="4"/>
  <c r="R9" i="4"/>
  <c r="T9" i="4" s="1"/>
  <c r="V9" i="4" s="1"/>
  <c r="S8" i="4"/>
  <c r="R8" i="4"/>
  <c r="T8" i="4" s="1"/>
  <c r="V8" i="4" s="1"/>
  <c r="S7" i="4"/>
  <c r="R7" i="4"/>
  <c r="T7" i="4" s="1"/>
  <c r="V7" i="4" s="1"/>
  <c r="S6" i="4"/>
  <c r="R6" i="4"/>
  <c r="T6" i="4" s="1"/>
  <c r="V6" i="4" s="1"/>
  <c r="T5" i="4"/>
  <c r="F25" i="1" s="1" a="1"/>
  <c r="F25" i="1" s="1"/>
  <c r="S5" i="4"/>
  <c r="R5" i="4"/>
  <c r="R10" i="4" s="1"/>
  <c r="C15" i="1" s="1"/>
  <c r="S9" i="3"/>
  <c r="R9" i="3"/>
  <c r="T9" i="3" s="1"/>
  <c r="V9" i="3" s="1"/>
  <c r="S8" i="3"/>
  <c r="R8" i="3"/>
  <c r="T8" i="3" s="1"/>
  <c r="V8" i="3" s="1"/>
  <c r="S7" i="3"/>
  <c r="R7" i="3"/>
  <c r="T7" i="3" s="1"/>
  <c r="S6" i="3"/>
  <c r="R6" i="3"/>
  <c r="T6" i="3" s="1"/>
  <c r="V6" i="3" s="1"/>
  <c r="S5" i="3"/>
  <c r="R5" i="3"/>
  <c r="T5" i="3" s="1"/>
  <c r="S9" i="2"/>
  <c r="R9" i="2"/>
  <c r="T9" i="2" s="1"/>
  <c r="V9" i="2" s="1"/>
  <c r="S8" i="2"/>
  <c r="R8" i="2"/>
  <c r="T8" i="2" s="1"/>
  <c r="V8" i="2" s="1"/>
  <c r="S7" i="2"/>
  <c r="R7" i="2"/>
  <c r="T7" i="2" s="1"/>
  <c r="V7" i="2" s="1"/>
  <c r="S6" i="2"/>
  <c r="T6" i="2" s="1"/>
  <c r="V6" i="2" s="1"/>
  <c r="R6" i="2"/>
  <c r="S5" i="2"/>
  <c r="R5" i="2"/>
  <c r="T5" i="2" s="1"/>
  <c r="P10" i="1"/>
  <c r="Q9" i="1"/>
  <c r="R9" i="1" s="1"/>
  <c r="T9" i="1" s="1"/>
  <c r="P9" i="1"/>
  <c r="Q8" i="1"/>
  <c r="R8" i="1" s="1"/>
  <c r="T8" i="1" s="1"/>
  <c r="P8" i="1"/>
  <c r="Q7" i="1"/>
  <c r="R7" i="1" s="1"/>
  <c r="T7" i="1" s="1"/>
  <c r="P7" i="1"/>
  <c r="Q6" i="1"/>
  <c r="R6" i="1" s="1"/>
  <c r="T6" i="1" s="1"/>
  <c r="P6" i="1"/>
  <c r="Q5" i="1"/>
  <c r="R5" i="1" s="1"/>
  <c r="P5" i="1"/>
  <c r="F27" i="1" l="1" a="1"/>
  <c r="F27" i="1" s="1"/>
  <c r="E27" i="1" a="1"/>
  <c r="E27" i="1" s="1"/>
  <c r="D27" i="1" a="1"/>
  <c r="D27" i="1" s="1"/>
  <c r="B27" i="1" a="1"/>
  <c r="B27" i="1" s="1"/>
  <c r="V5" i="6"/>
  <c r="V10" i="6" s="1"/>
  <c r="F17" i="1" s="1"/>
  <c r="I27" i="1" a="1"/>
  <c r="I27" i="1" s="1"/>
  <c r="C27" i="1" a="1"/>
  <c r="C27" i="1" s="1"/>
  <c r="T10" i="6"/>
  <c r="I17" i="1"/>
  <c r="V8" i="6"/>
  <c r="R10" i="6"/>
  <c r="C17" i="1" s="1"/>
  <c r="C26" i="1" a="1"/>
  <c r="C26" i="1" s="1"/>
  <c r="B26" i="1" a="1"/>
  <c r="B26" i="1" s="1"/>
  <c r="V5" i="5"/>
  <c r="T10" i="5"/>
  <c r="I26" i="1" a="1"/>
  <c r="I26" i="1" s="1"/>
  <c r="F26" i="1" a="1"/>
  <c r="F26" i="1" s="1"/>
  <c r="E26" i="1" a="1"/>
  <c r="E26" i="1" s="1"/>
  <c r="D26" i="1" a="1"/>
  <c r="D26" i="1" s="1"/>
  <c r="I16" i="1"/>
  <c r="V6" i="5"/>
  <c r="R10" i="5"/>
  <c r="C16" i="1" s="1"/>
  <c r="C18" i="1" s="1"/>
  <c r="I25" i="1" a="1"/>
  <c r="I25" i="1" s="1"/>
  <c r="V5" i="4"/>
  <c r="V10" i="4" s="1"/>
  <c r="F15" i="1" s="1"/>
  <c r="B25" i="1" a="1"/>
  <c r="B25" i="1" s="1"/>
  <c r="C25" i="1" a="1"/>
  <c r="C25" i="1" s="1"/>
  <c r="D25" i="1" a="1"/>
  <c r="D25" i="1" s="1"/>
  <c r="E25" i="1" a="1"/>
  <c r="E25" i="1" s="1"/>
  <c r="T10" i="4"/>
  <c r="I24" i="1" a="1"/>
  <c r="I24" i="1" s="1"/>
  <c r="F24" i="1" a="1"/>
  <c r="F24" i="1" s="1"/>
  <c r="E24" i="1" a="1"/>
  <c r="E24" i="1" s="1"/>
  <c r="D24" i="1" a="1"/>
  <c r="D24" i="1" s="1"/>
  <c r="V5" i="3"/>
  <c r="V10" i="3" s="1"/>
  <c r="F14" i="1" s="1"/>
  <c r="C24" i="1" a="1"/>
  <c r="C24" i="1" s="1"/>
  <c r="T10" i="3"/>
  <c r="B24" i="1" a="1"/>
  <c r="B24" i="1" s="1"/>
  <c r="I14" i="1"/>
  <c r="V7" i="3"/>
  <c r="R10" i="3"/>
  <c r="C14" i="1" s="1"/>
  <c r="V5" i="2"/>
  <c r="V10" i="2" s="1"/>
  <c r="F13" i="1" s="1"/>
  <c r="T10" i="2"/>
  <c r="I23" i="1" a="1"/>
  <c r="I23" i="1" s="1"/>
  <c r="E23" i="1" a="1"/>
  <c r="E23" i="1" s="1"/>
  <c r="C23" i="1" a="1"/>
  <c r="C23" i="1" s="1"/>
  <c r="B23" i="1" a="1"/>
  <c r="B23" i="1" s="1"/>
  <c r="F23" i="1" a="1"/>
  <c r="F23" i="1" s="1"/>
  <c r="D23" i="1" a="1"/>
  <c r="D23" i="1" s="1"/>
  <c r="R10" i="2"/>
  <c r="C13" i="1" s="1"/>
  <c r="I15" i="1"/>
  <c r="I13" i="1"/>
  <c r="T5" i="1"/>
  <c r="T10" i="1" s="1"/>
  <c r="R10" i="1"/>
  <c r="D17" i="1" l="1"/>
  <c r="E13" i="6"/>
  <c r="I13" i="6" s="1"/>
  <c r="D16" i="1"/>
  <c r="E13" i="5"/>
  <c r="I13" i="5" s="1"/>
  <c r="V10" i="5"/>
  <c r="F16" i="1" s="1"/>
  <c r="F18" i="1"/>
  <c r="H15" i="1" s="1"/>
  <c r="D15" i="1"/>
  <c r="E13" i="4"/>
  <c r="I13" i="4" s="1"/>
  <c r="H14" i="1"/>
  <c r="H16" i="1"/>
  <c r="D28" i="1"/>
  <c r="F28" i="1"/>
  <c r="C28" i="1"/>
  <c r="E28" i="1"/>
  <c r="I28" i="1"/>
  <c r="E13" i="3"/>
  <c r="I13" i="3" s="1"/>
  <c r="D14" i="1"/>
  <c r="B28" i="1"/>
  <c r="E13" i="2"/>
  <c r="I13" i="2" s="1"/>
  <c r="D13" i="1"/>
  <c r="H13" i="1" l="1"/>
  <c r="E17" i="1"/>
  <c r="H27" i="1"/>
  <c r="J27" i="1" s="1"/>
  <c r="H17" i="1"/>
  <c r="H18" i="1" s="1"/>
  <c r="E16" i="1"/>
  <c r="H26" i="1"/>
  <c r="J26" i="1" s="1"/>
  <c r="E15" i="1"/>
  <c r="H25" i="1"/>
  <c r="J25" i="1" s="1"/>
  <c r="E14" i="1"/>
  <c r="H24" i="1"/>
  <c r="J24" i="1" s="1"/>
  <c r="H23" i="1"/>
  <c r="D18" i="1"/>
  <c r="E13" i="1"/>
  <c r="E18" i="1" l="1"/>
  <c r="G14" i="1"/>
  <c r="G17" i="1"/>
  <c r="G16" i="1"/>
  <c r="G15" i="1"/>
  <c r="G13" i="1"/>
  <c r="G18" i="1" s="1"/>
  <c r="H28" i="1"/>
  <c r="J23" i="1"/>
  <c r="J28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<sst xmlns="http://schemas.openxmlformats.org/spreadsheetml/2006/main" count="510" uniqueCount="251">
  <si>
    <t>BAR BENDING SCHEDULE</t>
  </si>
  <si>
    <t>SLAB REINFORCEMENT</t>
  </si>
  <si>
    <t>IDENTIFICATION</t>
  </si>
  <si>
    <t>BENDING DIMENSIONS (mm)</t>
  </si>
  <si>
    <t>BAR SCHEDULE</t>
  </si>
  <si>
    <t>COST &amp; PROCUREMENT</t>
  </si>
  <si>
    <t>S.No.</t>
  </si>
  <si>
    <t>Member ID</t>
  </si>
  <si>
    <t>Bar Mark</t>
  </si>
  <si>
    <t>Bar Type</t>
  </si>
  <si>
    <t>Dia.
(mm)</t>
  </si>
  <si>
    <t>a
(mm)</t>
  </si>
  <si>
    <t>b
(mm)</t>
  </si>
  <si>
    <t>c
(mm)</t>
  </si>
  <si>
    <t>d
(mm)</t>
  </si>
  <si>
    <t>e
(mm)</t>
  </si>
  <si>
    <t>No. of
Bars</t>
  </si>
  <si>
    <t>Spacing
(mm)</t>
  </si>
  <si>
    <t>Cutting
Length (mm)</t>
  </si>
  <si>
    <t>Lap
Length (mm)</t>
  </si>
  <si>
    <t>Hook
(mm)</t>
  </si>
  <si>
    <t>Total
Length (m)</t>
  </si>
  <si>
    <t>Unit Wt
(kg/m)</t>
  </si>
  <si>
    <t>Total Wt
(kg)</t>
  </si>
  <si>
    <t>Unit Rate
(₹/kg)</t>
  </si>
  <si>
    <t>Total Cost
(₹)</t>
  </si>
  <si>
    <t>Remarks</t>
  </si>
  <si>
    <t>BEAM REINFORCEMENT</t>
  </si>
  <si>
    <t>COLUMN REINFORCEMENT</t>
  </si>
  <si>
    <t>SHEAR WALL REINFORCEMENT</t>
  </si>
  <si>
    <t>FOOTING REINFORCEMENT</t>
  </si>
  <si>
    <t>S1-BOT</t>
  </si>
  <si>
    <t>S1</t>
  </si>
  <si>
    <t>Fe500</t>
  </si>
  <si>
    <t>Bottom main bars</t>
  </si>
  <si>
    <t>S1-TOP</t>
  </si>
  <si>
    <t>S2</t>
  </si>
  <si>
    <t>Top extra bars</t>
  </si>
  <si>
    <t>S1-DIST</t>
  </si>
  <si>
    <t>S3</t>
  </si>
  <si>
    <t>Distribution bars</t>
  </si>
  <si>
    <t>S2-BOT</t>
  </si>
  <si>
    <t>S4</t>
  </si>
  <si>
    <t>S2-TOP</t>
  </si>
  <si>
    <t>S5</t>
  </si>
  <si>
    <t>Top crank bars</t>
  </si>
  <si>
    <t>B1-BOT</t>
  </si>
  <si>
    <t>B1</t>
  </si>
  <si>
    <t>Bottom straight</t>
  </si>
  <si>
    <t>B1-TOP</t>
  </si>
  <si>
    <t>B2</t>
  </si>
  <si>
    <t>Top holding bars</t>
  </si>
  <si>
    <t>B1-STR</t>
  </si>
  <si>
    <t>B3</t>
  </si>
  <si>
    <t>2-legged stirrups</t>
  </si>
  <si>
    <t>B2-BOT</t>
  </si>
  <si>
    <t>B4</t>
  </si>
  <si>
    <t>B2-STR</t>
  </si>
  <si>
    <t>B5</t>
  </si>
  <si>
    <t>C1-MAIN</t>
  </si>
  <si>
    <t>C1</t>
  </si>
  <si>
    <t>Main vertical bars</t>
  </si>
  <si>
    <t>C1-TIE</t>
  </si>
  <si>
    <t>C2</t>
  </si>
  <si>
    <t>Rectangular ties</t>
  </si>
  <si>
    <t>C2-MAIN</t>
  </si>
  <si>
    <t>C3</t>
  </si>
  <si>
    <t>C2-TIE</t>
  </si>
  <si>
    <t>C4</t>
  </si>
  <si>
    <t>C3-MAIN</t>
  </si>
  <si>
    <t>C5</t>
  </si>
  <si>
    <t>SW1-V</t>
  </si>
  <si>
    <t>W1</t>
  </si>
  <si>
    <t>Vertical bars - EF</t>
  </si>
  <si>
    <t>SW1-H</t>
  </si>
  <si>
    <t>W2</t>
  </si>
  <si>
    <t>Horizontal bars - EF</t>
  </si>
  <si>
    <t>SW1-TIE</t>
  </si>
  <si>
    <t>W3</t>
  </si>
  <si>
    <t>Cross ties</t>
  </si>
  <si>
    <t>SW2-V</t>
  </si>
  <si>
    <t>W4</t>
  </si>
  <si>
    <t>SW2-H</t>
  </si>
  <si>
    <t>W5</t>
  </si>
  <si>
    <t>F1-BOT-X</t>
  </si>
  <si>
    <t>F1</t>
  </si>
  <si>
    <t>Bottom X-dir</t>
  </si>
  <si>
    <t>F1-BOT-Y</t>
  </si>
  <si>
    <t>F2</t>
  </si>
  <si>
    <t>Bottom Y-dir</t>
  </si>
  <si>
    <t>F2-BOT-X</t>
  </si>
  <si>
    <t>F3</t>
  </si>
  <si>
    <t>F2-BOT-Y</t>
  </si>
  <si>
    <t>F4</t>
  </si>
  <si>
    <t>F3-BOT-X</t>
  </si>
  <si>
    <t>F5</t>
  </si>
  <si>
    <t>SUPPLIER &amp; DELIVERY INFORMATION</t>
  </si>
  <si>
    <t>Supplier Name</t>
  </si>
  <si>
    <t>Contact No.</t>
  </si>
  <si>
    <t>Material Grade</t>
  </si>
  <si>
    <t>Delivery Date</t>
  </si>
  <si>
    <t>Qty Ordered (kg)</t>
  </si>
  <si>
    <t>Qty Delivered (kg)</t>
  </si>
  <si>
    <t>Balance (kg)</t>
  </si>
  <si>
    <t>Status</t>
  </si>
  <si>
    <t>ABC Steel Corp.</t>
  </si>
  <si>
    <t>+91-9876543210</t>
  </si>
  <si>
    <t>Fe500 / IS:1786</t>
  </si>
  <si>
    <t>Pending</t>
  </si>
  <si>
    <t>TOTALS</t>
  </si>
  <si>
    <t>BAR BENDING SCHEDULE — PROJECT SUMMARY</t>
  </si>
  <si>
    <t>Reinforcement Summary by Structural Element</t>
  </si>
  <si>
    <t>PROJECT INFORMATION</t>
  </si>
  <si>
    <t>Project Name:</t>
  </si>
  <si>
    <t>Enter Project Name</t>
  </si>
  <si>
    <t>Client:</t>
  </si>
  <si>
    <t>Enter Client Name</t>
  </si>
  <si>
    <t>Project No.:</t>
  </si>
  <si>
    <t>Enter Project No.</t>
  </si>
  <si>
    <t>Consultant:</t>
  </si>
  <si>
    <t>Enter Consultant Name</t>
  </si>
  <si>
    <t>Location:</t>
  </si>
  <si>
    <t>Enter Location</t>
  </si>
  <si>
    <t>Contractor:</t>
  </si>
  <si>
    <t>Enter Contractor Name</t>
  </si>
  <si>
    <t>Date:</t>
  </si>
  <si>
    <t>Prepared By:</t>
  </si>
  <si>
    <t>Enter Name</t>
  </si>
  <si>
    <t>Rev. No.:</t>
  </si>
  <si>
    <t>Checked By:</t>
  </si>
  <si>
    <t>REINFORCEMENT SUMMARY BY ELEMENT</t>
  </si>
  <si>
    <t>Structural Element</t>
  </si>
  <si>
    <t>Total Length (m)</t>
  </si>
  <si>
    <t>Total Weight (kg)</t>
  </si>
  <si>
    <t>Total Weight (tonnes)</t>
  </si>
  <si>
    <t>Total Cost (₹)</t>
  </si>
  <si>
    <t>% of Total Weight</t>
  </si>
  <si>
    <t>% of Total Cost</t>
  </si>
  <si>
    <t>Avg. Dia (mm)</t>
  </si>
  <si>
    <t>Slab</t>
  </si>
  <si>
    <t>See Slab sheet</t>
  </si>
  <si>
    <t>Beam</t>
  </si>
  <si>
    <t>See Beam sheet</t>
  </si>
  <si>
    <t>Columns</t>
  </si>
  <si>
    <t>See Columns sheet</t>
  </si>
  <si>
    <t>Shear Walls</t>
  </si>
  <si>
    <t>See Shear Walls sheet</t>
  </si>
  <si>
    <t>Footings</t>
  </si>
  <si>
    <t>See Footings sheet</t>
  </si>
  <si>
    <t xml:space="preserve"> </t>
  </si>
  <si>
    <t>GRAND TOTAL</t>
  </si>
  <si>
    <t>REBAR BREAKDOWN BY DIAMETER</t>
  </si>
  <si>
    <t>Diameter (mm)</t>
  </si>
  <si>
    <t>Total</t>
  </si>
  <si>
    <t>TOTAL (kg)</t>
  </si>
  <si>
    <t>NOTES &amp; LEGEND</t>
  </si>
  <si>
    <t>Unit weight formula: Dia² / 162 (kg/m) — per IS:1786 for TMT bars</t>
  </si>
  <si>
    <t>Total Length = (Cutting Length + Lap Length + Hook) × No. of Bars / 1000</t>
  </si>
  <si>
    <t>Blue text = User input cells (editable)</t>
  </si>
  <si>
    <t>Green text = Cross-sheet linked formulas (auto-calculated)</t>
  </si>
  <si>
    <t>All dimensions in millimeters (mm), weights in kilograms (kg)</t>
  </si>
  <si>
    <t>Lap lengths per IS:456:2000 — adjust based on actual design requirements</t>
  </si>
  <si>
    <t>Shape codes as per BS 8666:2005 / IS:2502</t>
  </si>
  <si>
    <t>Add rows as needed; update SUM ranges in Row 10 totals after adding</t>
  </si>
  <si>
    <t>Element</t>
  </si>
  <si>
    <t>Weight (kg)</t>
  </si>
  <si>
    <t>Shape
Code</t>
  </si>
  <si>
    <t>Shape Description</t>
  </si>
  <si>
    <t>Straight bar ―――――――</t>
  </si>
  <si>
    <t>Crank bar ――╱――――╲――</t>
  </si>
  <si>
    <t>Stirrup □ — closed rectangular link</t>
  </si>
  <si>
    <t>Tie □ — closed rectangular link</t>
  </si>
  <si>
    <t>Z-bar ╱――――╱ (cross tie with 135° hooks)</t>
  </si>
  <si>
    <t>Bent-up bar ―――╱―― (with 90° hook both ends)</t>
  </si>
  <si>
    <t>STANDARD SHAPE CODE REFERENCE (BS 8666 / IS 2502)</t>
  </si>
  <si>
    <t>Shape Code</t>
  </si>
  <si>
    <t>Shape Name</t>
  </si>
  <si>
    <t>Shape Diagram</t>
  </si>
  <si>
    <t>Bending Dims Used</t>
  </si>
  <si>
    <t>Common Application</t>
  </si>
  <si>
    <t>Straight (free cut)</t>
  </si>
  <si>
    <t>―――――――――</t>
  </si>
  <si>
    <t>a</t>
  </si>
  <si>
    <t>Straight bars, free-cut lengths, spacers</t>
  </si>
  <si>
    <t>Straight with std hooks both ends</t>
  </si>
  <si>
    <t>⌐―――――――┐</t>
  </si>
  <si>
    <t>Bent bars with hooks, anchorage bars</t>
  </si>
  <si>
    <t>Straight with std hook one end</t>
  </si>
  <si>
    <t>⌐―――――――</t>
  </si>
  <si>
    <t>Anchorage bars, starter bars (one hook)</t>
  </si>
  <si>
    <t>Straight with 90° bend one end</t>
  </si>
  <si>
    <t>―――――――┐</t>
  </si>
  <si>
    <t>a, b</t>
  </si>
  <si>
    <t>Starter bars, dowel bars with bend</t>
  </si>
  <si>
    <t>Z-bar (cranked link / cross tie)</t>
  </si>
  <si>
    <t>╱―――――╱</t>
  </si>
  <si>
    <t>a, b, c</t>
  </si>
  <si>
    <t>Cross ties in shear walls, slab cranks</t>
  </si>
  <si>
    <t>Straight (specified length)</t>
  </si>
  <si>
    <t>━━━━━━━━━</t>
  </si>
  <si>
    <t>Main bars (slabs, beams, columns, walls)</t>
  </si>
  <si>
    <t>Cranked bar</t>
  </si>
  <si>
    <t>―╱━━━━━╲―</t>
  </si>
  <si>
    <t>a, b, c, d, e</t>
  </si>
  <si>
    <t>Continuous top/bottom bars over supports</t>
  </si>
  <si>
    <t>Bent bar (angled)</t>
  </si>
  <si>
    <t>━━━━━╱</t>
  </si>
  <si>
    <t>Bent-up shear bars in beams</t>
  </si>
  <si>
    <t>L-shaped bar</t>
  </si>
  <si>
    <t>━━━┓</t>
  </si>
  <si>
    <t>Corner bars, L-junctions</t>
  </si>
  <si>
    <t>Bent bar both ends</t>
  </si>
  <si>
    <t>╱━━━━━╲</t>
  </si>
  <si>
    <t>Double bent-up bars in beams</t>
  </si>
  <si>
    <t>Bent bar with hooks</t>
  </si>
  <si>
    <t>⌐━━━╱━━</t>
  </si>
  <si>
    <t>Footing bars with hooks</t>
  </si>
  <si>
    <t>Crank bar (offset)</t>
  </si>
  <si>
    <t>――╱━━━━╲――</t>
  </si>
  <si>
    <t>a, b, c, d</t>
  </si>
  <si>
    <t>Slab crank bars at level changes</t>
  </si>
  <si>
    <t>U-bar</t>
  </si>
  <si>
    <t>┌━━━━━┐</t>
  </si>
  <si>
    <t>U-bars for edge beams, laps</t>
  </si>
  <si>
    <t>L-bar with hook</t>
  </si>
  <si>
    <t>⌐━━━┓</t>
  </si>
  <si>
    <t>Corner anchorage with hook</t>
  </si>
  <si>
    <t>Helical / spiral</t>
  </si>
  <si>
    <t>⊗ (spiral)</t>
  </si>
  <si>
    <t>Column spirals, pile reinforcement</t>
  </si>
  <si>
    <t>Rectangular link (stirrup)</t>
  </si>
  <si>
    <t>□ closed</t>
  </si>
  <si>
    <t>Beam stirrups, column ties</t>
  </si>
  <si>
    <t>Open stirrup / hairpin</t>
  </si>
  <si>
    <t>⊓ open top</t>
  </si>
  <si>
    <t>Open links, hairpin ties</t>
  </si>
  <si>
    <t>Triangular link</t>
  </si>
  <si>
    <t>△ closed</t>
  </si>
  <si>
    <t>Triangular column ties</t>
  </si>
  <si>
    <t>Trapezoidal link</t>
  </si>
  <si>
    <t>⬡ shape</t>
  </si>
  <si>
    <t>Non-rectangular column ties</t>
  </si>
  <si>
    <t>Diamond / rhombus link</t>
  </si>
  <si>
    <t>◇ closed</t>
  </si>
  <si>
    <t>Diamond ties for circular columns</t>
  </si>
  <si>
    <t>Other (specify)</t>
  </si>
  <si>
    <t>As drawing</t>
  </si>
  <si>
    <t>Varies</t>
  </si>
  <si>
    <t>Special shapes — attach bending detail drawing</t>
  </si>
  <si>
    <t>Other complex shape</t>
  </si>
  <si>
    <t>Complex shapes — attach bending detail drawing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</si>
</sst>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rgb="FFFFFFFF"/>
      <name val="Arial"/>
    </font>
    <font>
      <b/>
      <sz val="13"/>
      <color rgb="FFFFFFFF"/>
      <name val="Arial"/>
    </font>
    <font>
      <b/>
      <sz val="9"/>
      <color theme="1"/>
      <name val="Arial"/>
    </font>
    <font>
      <b/>
      <sz val="9"/>
      <color rgb="FF1F4E79"/>
      <name val="Arial"/>
    </font>
    <font>
      <b/>
      <sz val="9"/>
      <color rgb="FFFFFFFF"/>
      <name val="Arial"/>
    </font>
    <font>
      <sz val="9"/>
      <color theme="1"/>
      <name val="Arial"/>
    </font>
    <font>
      <sz val="9"/>
      <color rgb="FF0000FF"/>
      <name val="Arial"/>
    </font>
    <font>
      <b/>
      <sz val="10"/>
      <color theme="1"/>
      <name val="Aptos Narrow"/>
      <family val="2"/>
      <scheme val="minor"/>
    </font>
    <font>
      <b/>
      <sz val="10"/>
      <color theme="1"/>
      <name val="Arial"/>
    </font>
    <font>
      <b/>
      <sz val="10"/>
      <color rgb="FFFFFFFF"/>
      <name val="Arial"/>
    </font>
    <font>
      <b/>
      <sz val="18"/>
      <color rgb="FFFFFFFF"/>
      <name val="Arial"/>
    </font>
    <font>
      <b/>
      <sz val="12"/>
      <color rgb="FFFFFFFF"/>
      <name val="Arial"/>
    </font>
    <font>
      <b/>
      <sz val="11"/>
      <color rgb="FF1F4E79"/>
      <name val="Aptos Narrow"/>
      <family val="2"/>
      <scheme val="minor"/>
    </font>
    <font>
      <sz val="10"/>
      <color rgb="FF0000FF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1"/>
      <color rgb="FF1F4E79"/>
      <name val="Arial"/>
    </font>
    <font>
      <sz val="10"/>
      <color theme="1"/>
      <name val="Arial"/>
    </font>
    <font>
      <b/>
      <sz val="11"/>
      <color rgb="FFFFFFFF"/>
      <name val="Arial"/>
    </font>
    <font>
      <sz val="10"/>
      <color rgb="FF008000"/>
      <name val="Arial"/>
    </font>
    <font>
      <sz val="9"/>
      <color rgb="FF444444"/>
      <name val="Arial"/>
    </font>
    <font>
      <b/>
      <sz val="8"/>
      <color rgb="FFFFFFFF"/>
      <name val="Arial"/>
    </font>
    <font>
      <sz val="8"/>
      <color theme="1"/>
      <name val="Arial"/>
    </font>
    <font>
      <b/>
      <sz val="9"/>
      <color rgb="FF0000FF"/>
      <name val="Arial"/>
    </font>
    <font>
      <sz val="8"/>
      <color rgb="FF333333"/>
      <name val="Consolas"/>
    </font>
    <font>
      <sz val="10"/>
      <color rgb="FFC00000"/>
      <name val="Consolas"/>
    </font>
  </fonts>
  <fills count="6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5B6"/>
        <bgColor indexed="64"/>
      </patternFill>
    </fill>
    <fill>
      <patternFill patternType="solid">
        <fgColor rgb="FFD6E4F0"/>
        <bgColor indexed="64"/>
      </patternFill>
    </fill>
    <fill>
      <patternFill patternType="solid">
        <fgColor rgb="FFF2F7FC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FFFFFF"/>
      </left>
      <right style="thin">
        <color rgb="FFFFFFFF"/>
      </right>
      <top style="medium">
        <color auto="1"/>
      </top>
      <bottom/>
      <diagonal/>
    </border>
    <border>
      <left/>
      <right style="thin">
        <color rgb="FFD9E2F3"/>
      </right>
      <top style="medium">
        <color auto="1"/>
      </top>
      <bottom style="thin">
        <color rgb="FFBDD7EE"/>
      </bottom>
      <diagonal/>
    </border>
    <border>
      <left style="thin">
        <color rgb="FFD9E2F3"/>
      </left>
      <right style="thin">
        <color rgb="FFD9E2F3"/>
      </right>
      <top style="medium">
        <color auto="1"/>
      </top>
      <bottom style="thin">
        <color rgb="FFBDD7EE"/>
      </bottom>
      <diagonal/>
    </border>
    <border>
      <left style="thin">
        <color rgb="FFD9E2F3"/>
      </left>
      <right/>
      <top style="medium">
        <color auto="1"/>
      </top>
      <bottom style="thin">
        <color rgb="FFBDD7EE"/>
      </bottom>
      <diagonal/>
    </border>
    <border>
      <left/>
      <right style="thin">
        <color rgb="FFD9E2F3"/>
      </right>
      <top style="thin">
        <color rgb="FFBDD7EE"/>
      </top>
      <bottom style="thin">
        <color rgb="FFBDD7EE"/>
      </bottom>
      <diagonal/>
    </border>
    <border>
      <left style="thin">
        <color rgb="FFD9E2F3"/>
      </left>
      <right style="thin">
        <color rgb="FFD9E2F3"/>
      </right>
      <top style="thin">
        <color rgb="FFBDD7EE"/>
      </top>
      <bottom style="thin">
        <color rgb="FFBDD7EE"/>
      </bottom>
      <diagonal/>
    </border>
    <border>
      <left style="thin">
        <color rgb="FFD9E2F3"/>
      </left>
      <right/>
      <top style="thin">
        <color rgb="FFBDD7EE"/>
      </top>
      <bottom style="thin">
        <color rgb="FFBDD7EE"/>
      </bottom>
      <diagonal/>
    </border>
    <border>
      <left style="thin">
        <color rgb="FFD9E2F3"/>
      </left>
      <right style="thin">
        <color rgb="FFD9E2F3"/>
      </right>
      <top style="thin">
        <color rgb="FFBDD7EE"/>
      </top>
      <bottom/>
      <diagonal/>
    </border>
    <border>
      <left/>
      <right style="thin">
        <color rgb="FFD9E2F3"/>
      </right>
      <top style="thin">
        <color rgb="FFBDD7EE"/>
      </top>
      <bottom style="medium">
        <color auto="1"/>
      </bottom>
      <diagonal/>
    </border>
    <border>
      <left style="thin">
        <color rgb="FFD9E2F3"/>
      </left>
      <right style="thin">
        <color rgb="FFD9E2F3"/>
      </right>
      <top style="thin">
        <color rgb="FFBDD7EE"/>
      </top>
      <bottom style="medium">
        <color auto="1"/>
      </bottom>
      <diagonal/>
    </border>
    <border>
      <left style="thin">
        <color rgb="FFD9E2F3"/>
      </left>
      <right/>
      <top style="thin">
        <color rgb="FFBDD7EE"/>
      </top>
      <bottom style="medium">
        <color auto="1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D9E2F3"/>
      </left>
      <right style="thin">
        <color rgb="FFD9E2F3"/>
      </right>
      <top/>
      <bottom style="thin">
        <color auto="1"/>
      </bottom>
      <diagonal/>
    </border>
    <border>
      <left style="thin">
        <color rgb="FFD9E2F3"/>
      </left>
      <right/>
      <top/>
      <bottom style="thin">
        <color auto="1"/>
      </bottom>
      <diagonal/>
    </border>
    <border>
      <left/>
      <right/>
      <top/>
      <bottom style="thin">
        <color rgb="FFD9E2F3"/>
      </bottom>
      <diagonal/>
    </border>
    <border>
      <left/>
      <right/>
      <top style="thin">
        <color rgb="FFD9E2F3"/>
      </top>
      <bottom style="thin">
        <color rgb="FFD9E2F3"/>
      </bottom>
      <diagonal/>
    </border>
    <border>
      <left/>
      <right/>
      <top style="thin">
        <color rgb="FFD9E2F3"/>
      </top>
      <bottom/>
      <diagonal/>
    </border>
    <border>
      <left/>
      <right style="thin">
        <color rgb="FFD9E2F3"/>
      </right>
      <top/>
      <bottom style="thin">
        <color rgb="FFBDD7EE"/>
      </bottom>
      <diagonal/>
    </border>
    <border>
      <left style="thin">
        <color rgb="FFD9E2F3"/>
      </left>
      <right style="thin">
        <color rgb="FFD9E2F3"/>
      </right>
      <top/>
      <bottom style="thin">
        <color rgb="FFBDD7EE"/>
      </bottom>
      <diagonal/>
    </border>
    <border>
      <left style="thin">
        <color rgb="FFD9E2F3"/>
      </left>
      <right/>
      <top/>
      <bottom style="thin">
        <color rgb="FFBDD7EE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rgb="FFD9E2F3"/>
      </right>
      <top style="medium">
        <color auto="1"/>
      </top>
      <bottom style="thin">
        <color rgb="FFBDD7EE"/>
      </bottom>
      <diagonal/>
    </border>
    <border>
      <left style="medium">
        <color auto="1"/>
      </left>
      <right style="thin">
        <color rgb="FFD9E2F3"/>
      </right>
      <top style="thin">
        <color rgb="FFBDD7EE"/>
      </top>
      <bottom style="thin">
        <color rgb="FFBDD7EE"/>
      </bottom>
      <diagonal/>
    </border>
    <border>
      <left style="medium">
        <color auto="1"/>
      </left>
      <right style="thin">
        <color rgb="FFD9E2F3"/>
      </right>
      <top style="thin">
        <color rgb="FFBDD7EE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rgb="FFFFFFFF"/>
      </right>
      <top/>
      <bottom/>
      <diagonal/>
    </border>
    <border>
      <left style="medium">
        <color auto="1"/>
      </left>
      <right style="thin">
        <color rgb="FFD9E2F3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D9E2F3"/>
      </left>
      <right style="medium">
        <color auto="1"/>
      </right>
      <top style="medium">
        <color auto="1"/>
      </top>
      <bottom style="thin">
        <color rgb="FFBDD7EE"/>
      </bottom>
      <diagonal/>
    </border>
    <border>
      <left style="thin">
        <color rgb="FFD9E2F3"/>
      </left>
      <right style="medium">
        <color auto="1"/>
      </right>
      <top style="thin">
        <color rgb="FFBDD7EE"/>
      </top>
      <bottom style="thin">
        <color rgb="FFBDD7EE"/>
      </bottom>
      <diagonal/>
    </border>
    <border>
      <left style="thin">
        <color rgb="FFD9E2F3"/>
      </left>
      <right style="medium">
        <color auto="1"/>
      </right>
      <top style="thin">
        <color rgb="FFBDD7EE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rgb="FFD9E2F3"/>
      </right>
      <top/>
      <bottom style="thin">
        <color rgb="FFBDD7EE"/>
      </bottom>
      <diagonal/>
    </border>
    <border>
      <left style="medium">
        <color auto="1"/>
      </left>
      <right style="thin">
        <color rgb="FFD9E2F3"/>
      </right>
      <top style="thin">
        <color rgb="FFBDD7EE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FFFFFF"/>
      </left>
      <right style="medium">
        <color auto="1"/>
      </right>
      <top/>
      <bottom/>
      <diagonal/>
    </border>
    <border>
      <left style="thin">
        <color rgb="FFD9E2F3"/>
      </left>
      <right style="medium">
        <color auto="1"/>
      </right>
      <top/>
      <bottom style="thin">
        <color rgb="FFBDD7EE"/>
      </bottom>
      <diagonal/>
    </border>
    <border>
      <left style="thin">
        <color rgb="FFD9E2F3"/>
      </left>
      <right style="medium">
        <color auto="1"/>
      </right>
      <top style="thin">
        <color rgb="FFBDD7EE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61">
    <xf numFmtId="0" fontId="0" fillId="0" borderId="0" xfId="0"/>
    <xf numFmtId="0" fontId="5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4" fillId="0" borderId="0" xfId="0" applyFont="1"/>
    <xf numFmtId="0" fontId="5" fillId="4" borderId="4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2" borderId="19" xfId="0" applyFont="1" applyFill="1" applyBorder="1" applyAlignment="1">
      <alignment horizontal="center" wrapText="1"/>
    </xf>
    <xf numFmtId="0" fontId="6" fillId="2" borderId="20" xfId="0" applyFont="1" applyFill="1" applyBorder="1" applyAlignment="1">
      <alignment horizontal="center" wrapText="1"/>
    </xf>
    <xf numFmtId="0" fontId="7" fillId="0" borderId="21" xfId="0" applyFont="1" applyBorder="1" applyAlignment="1">
      <alignment horizontal="center"/>
    </xf>
    <xf numFmtId="14" fontId="7" fillId="0" borderId="21" xfId="0" applyNumberFormat="1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9" fillId="4" borderId="6" xfId="0" applyFont="1" applyFill="1" applyBorder="1" applyAlignment="1">
      <alignment horizontal="right"/>
    </xf>
    <xf numFmtId="0" fontId="7" fillId="5" borderId="14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13" fillId="3" borderId="0" xfId="0" applyFont="1" applyFill="1" applyAlignment="1">
      <alignment horizontal="center"/>
    </xf>
    <xf numFmtId="0" fontId="14" fillId="4" borderId="0" xfId="0" applyFont="1" applyFill="1"/>
    <xf numFmtId="0" fontId="10" fillId="0" borderId="23" xfId="0" applyFont="1" applyBorder="1"/>
    <xf numFmtId="0" fontId="15" fillId="0" borderId="23" xfId="0" applyFont="1" applyBorder="1"/>
    <xf numFmtId="0" fontId="16" fillId="0" borderId="23" xfId="0" applyFont="1" applyBorder="1"/>
    <xf numFmtId="0" fontId="10" fillId="0" borderId="24" xfId="0" applyFont="1" applyBorder="1"/>
    <xf numFmtId="0" fontId="15" fillId="0" borderId="24" xfId="0" applyFont="1" applyBorder="1"/>
    <xf numFmtId="0" fontId="16" fillId="0" borderId="24" xfId="0" applyFont="1" applyBorder="1"/>
    <xf numFmtId="0" fontId="10" fillId="0" borderId="25" xfId="0" applyFont="1" applyBorder="1"/>
    <xf numFmtId="0" fontId="15" fillId="0" borderId="25" xfId="0" applyFont="1" applyBorder="1"/>
    <xf numFmtId="0" fontId="16" fillId="0" borderId="25" xfId="0" applyFont="1" applyBorder="1"/>
    <xf numFmtId="0" fontId="17" fillId="4" borderId="0" xfId="0" applyFont="1" applyFill="1" applyBorder="1"/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18" fillId="5" borderId="27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/>
    </xf>
    <xf numFmtId="0" fontId="18" fillId="5" borderId="1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20" fillId="5" borderId="27" xfId="0" applyFont="1" applyFill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5" borderId="12" xfId="0" applyFont="1" applyFill="1" applyBorder="1" applyAlignment="1">
      <alignment horizontal="center" vertical="center"/>
    </xf>
    <xf numFmtId="0" fontId="20" fillId="5" borderId="14" xfId="0" applyFont="1" applyFill="1" applyBorder="1" applyAlignment="1">
      <alignment horizontal="center" vertical="center"/>
    </xf>
    <xf numFmtId="0" fontId="1" fillId="4" borderId="0" xfId="0" applyFont="1" applyFill="1" applyBorder="1"/>
    <xf numFmtId="0" fontId="7" fillId="5" borderId="27" xfId="0" applyFont="1" applyFill="1" applyBorder="1" applyAlignment="1">
      <alignment horizontal="center"/>
    </xf>
    <xf numFmtId="0" fontId="7" fillId="5" borderId="28" xfId="0" applyFont="1" applyFill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5" borderId="12" xfId="0" applyFont="1" applyFill="1" applyBorder="1" applyAlignment="1">
      <alignment horizontal="center"/>
    </xf>
    <xf numFmtId="0" fontId="7" fillId="5" borderId="13" xfId="0" applyFont="1" applyFill="1" applyBorder="1" applyAlignment="1">
      <alignment horizontal="center"/>
    </xf>
    <xf numFmtId="0" fontId="7" fillId="5" borderId="16" xfId="0" applyFont="1" applyFill="1" applyBorder="1" applyAlignment="1">
      <alignment horizontal="center"/>
    </xf>
    <xf numFmtId="0" fontId="7" fillId="5" borderId="17" xfId="0" applyFont="1" applyFill="1" applyBorder="1" applyAlignment="1">
      <alignment horizontal="center"/>
    </xf>
    <xf numFmtId="0" fontId="21" fillId="0" borderId="0" xfId="0" applyFont="1"/>
    <xf numFmtId="14" fontId="15" fillId="0" borderId="24" xfId="0" applyNumberFormat="1" applyFont="1" applyBorder="1"/>
    <xf numFmtId="0" fontId="22" fillId="2" borderId="0" xfId="0" applyFont="1" applyFill="1" applyAlignment="1">
      <alignment horizontal="center"/>
    </xf>
    <xf numFmtId="0" fontId="23" fillId="5" borderId="27" xfId="0" applyFont="1" applyFill="1" applyBorder="1" applyAlignment="1">
      <alignment horizontal="center"/>
    </xf>
    <xf numFmtId="0" fontId="23" fillId="0" borderId="12" xfId="0" applyFont="1" applyBorder="1" applyAlignment="1">
      <alignment horizontal="center"/>
    </xf>
    <xf numFmtId="0" fontId="23" fillId="5" borderId="12" xfId="0" applyFont="1" applyFill="1" applyBorder="1" applyAlignment="1">
      <alignment horizontal="center"/>
    </xf>
    <xf numFmtId="0" fontId="23" fillId="5" borderId="16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0" fillId="0" borderId="0" xfId="0" applyBorder="1"/>
    <xf numFmtId="0" fontId="11" fillId="3" borderId="0" xfId="0" applyFont="1" applyFill="1" applyBorder="1" applyAlignment="1">
      <alignment horizontal="center"/>
    </xf>
    <xf numFmtId="0" fontId="3" fillId="3" borderId="29" xfId="0" applyFont="1" applyFill="1" applyBorder="1" applyAlignment="1">
      <alignment horizontal="center"/>
    </xf>
    <xf numFmtId="0" fontId="7" fillId="5" borderId="30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5" borderId="31" xfId="0" applyFont="1" applyFill="1" applyBorder="1" applyAlignment="1">
      <alignment horizontal="center" vertical="center"/>
    </xf>
    <xf numFmtId="0" fontId="7" fillId="5" borderId="32" xfId="0" applyFont="1" applyFill="1" applyBorder="1" applyAlignment="1">
      <alignment horizontal="center" vertical="center"/>
    </xf>
    <xf numFmtId="0" fontId="9" fillId="4" borderId="33" xfId="0" applyFont="1" applyFill="1" applyBorder="1" applyAlignment="1">
      <alignment horizontal="right"/>
    </xf>
    <xf numFmtId="0" fontId="11" fillId="3" borderId="29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 wrapText="1"/>
    </xf>
    <xf numFmtId="0" fontId="7" fillId="0" borderId="35" xfId="0" applyFont="1" applyBorder="1" applyAlignment="1">
      <alignment horizontal="center"/>
    </xf>
    <xf numFmtId="0" fontId="3" fillId="3" borderId="36" xfId="0" applyFont="1" applyFill="1" applyBorder="1" applyAlignment="1">
      <alignment horizontal="center"/>
    </xf>
    <xf numFmtId="0" fontId="7" fillId="5" borderId="37" xfId="0" applyFont="1" applyFill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5" borderId="38" xfId="0" applyFont="1" applyFill="1" applyBorder="1" applyAlignment="1">
      <alignment horizontal="center" vertical="center"/>
    </xf>
    <xf numFmtId="0" fontId="7" fillId="5" borderId="39" xfId="0" applyFont="1" applyFill="1" applyBorder="1" applyAlignment="1">
      <alignment horizontal="center" vertical="center"/>
    </xf>
    <xf numFmtId="0" fontId="0" fillId="0" borderId="36" xfId="0" applyBorder="1"/>
    <xf numFmtId="0" fontId="11" fillId="3" borderId="36" xfId="0" applyFont="1" applyFill="1" applyBorder="1" applyAlignment="1">
      <alignment horizontal="center"/>
    </xf>
    <xf numFmtId="0" fontId="2" fillId="2" borderId="3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40" xfId="0" applyFont="1" applyFill="1" applyBorder="1" applyAlignment="1">
      <alignment horizontal="center"/>
    </xf>
    <xf numFmtId="0" fontId="17" fillId="4" borderId="29" xfId="0" applyFont="1" applyFill="1" applyBorder="1"/>
    <xf numFmtId="0" fontId="6" fillId="2" borderId="34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/>
    </xf>
    <xf numFmtId="0" fontId="18" fillId="0" borderId="31" xfId="0" applyFont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43" xfId="0" applyFont="1" applyFill="1" applyBorder="1" applyAlignment="1">
      <alignment horizontal="center" vertical="center"/>
    </xf>
    <xf numFmtId="0" fontId="19" fillId="2" borderId="44" xfId="0" applyFont="1" applyFill="1" applyBorder="1" applyAlignment="1">
      <alignment horizontal="center" vertical="center"/>
    </xf>
    <xf numFmtId="0" fontId="17" fillId="4" borderId="36" xfId="0" applyFont="1" applyFill="1" applyBorder="1"/>
    <xf numFmtId="0" fontId="6" fillId="2" borderId="45" xfId="0" applyFont="1" applyFill="1" applyBorder="1" applyAlignment="1">
      <alignment horizontal="center" vertical="center" wrapText="1"/>
    </xf>
    <xf numFmtId="0" fontId="18" fillId="5" borderId="46" xfId="0" applyFont="1" applyFill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18" fillId="5" borderId="38" xfId="0" applyFont="1" applyFill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9" fillId="2" borderId="48" xfId="0" applyFont="1" applyFill="1" applyBorder="1" applyAlignment="1">
      <alignment horizontal="center" vertical="center"/>
    </xf>
    <xf numFmtId="0" fontId="23" fillId="5" borderId="26" xfId="0" applyFont="1" applyFill="1" applyBorder="1" applyAlignment="1">
      <alignment horizontal="center"/>
    </xf>
    <xf numFmtId="0" fontId="23" fillId="0" borderId="11" xfId="0" applyFont="1" applyBorder="1" applyAlignment="1">
      <alignment horizontal="center"/>
    </xf>
    <xf numFmtId="0" fontId="23" fillId="5" borderId="11" xfId="0" applyFont="1" applyFill="1" applyBorder="1" applyAlignment="1">
      <alignment horizontal="center"/>
    </xf>
    <xf numFmtId="0" fontId="23" fillId="5" borderId="15" xfId="0" applyFont="1" applyFill="1" applyBorder="1" applyAlignment="1">
      <alignment horizontal="center"/>
    </xf>
    <xf numFmtId="0" fontId="14" fillId="4" borderId="0" xfId="0" applyFont="1" applyFill="1" applyBorder="1"/>
    <xf numFmtId="0" fontId="6" fillId="2" borderId="0" xfId="0" applyFont="1" applyFill="1" applyBorder="1" applyAlignment="1">
      <alignment horizontal="center"/>
    </xf>
    <xf numFmtId="0" fontId="14" fillId="4" borderId="29" xfId="0" applyFont="1" applyFill="1" applyBorder="1"/>
    <xf numFmtId="0" fontId="6" fillId="2" borderId="29" xfId="0" applyFont="1" applyFill="1" applyBorder="1" applyAlignment="1">
      <alignment horizontal="center"/>
    </xf>
    <xf numFmtId="0" fontId="7" fillId="5" borderId="42" xfId="0" applyFont="1" applyFill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7" fillId="5" borderId="31" xfId="0" applyFont="1" applyFill="1" applyBorder="1" applyAlignment="1">
      <alignment horizontal="center"/>
    </xf>
    <xf numFmtId="0" fontId="7" fillId="5" borderId="32" xfId="0" applyFont="1" applyFill="1" applyBorder="1" applyAlignment="1">
      <alignment horizontal="center"/>
    </xf>
    <xf numFmtId="0" fontId="14" fillId="4" borderId="36" xfId="0" applyFont="1" applyFill="1" applyBorder="1"/>
    <xf numFmtId="0" fontId="6" fillId="2" borderId="36" xfId="0" applyFont="1" applyFill="1" applyBorder="1" applyAlignment="1">
      <alignment horizontal="center"/>
    </xf>
    <xf numFmtId="0" fontId="7" fillId="5" borderId="46" xfId="0" applyFont="1" applyFill="1" applyBorder="1" applyAlignment="1">
      <alignment horizontal="center"/>
    </xf>
    <xf numFmtId="0" fontId="7" fillId="0" borderId="38" xfId="0" applyFont="1" applyBorder="1" applyAlignment="1">
      <alignment horizontal="center"/>
    </xf>
    <xf numFmtId="0" fontId="7" fillId="5" borderId="38" xfId="0" applyFont="1" applyFill="1" applyBorder="1" applyAlignment="1">
      <alignment horizontal="center"/>
    </xf>
    <xf numFmtId="0" fontId="7" fillId="5" borderId="39" xfId="0" applyFont="1" applyFill="1" applyBorder="1" applyAlignment="1">
      <alignment horizontal="center"/>
    </xf>
    <xf numFmtId="0" fontId="1" fillId="4" borderId="41" xfId="0" applyFont="1" applyFill="1" applyBorder="1"/>
    <xf numFmtId="0" fontId="1" fillId="4" borderId="1" xfId="0" applyFont="1" applyFill="1" applyBorder="1"/>
    <xf numFmtId="0" fontId="1" fillId="4" borderId="49" xfId="0" applyFont="1" applyFill="1" applyBorder="1"/>
    <xf numFmtId="0" fontId="5" fillId="4" borderId="41" xfId="0" applyFont="1" applyFill="1" applyBorder="1" applyAlignment="1">
      <alignment horizontal="center"/>
    </xf>
    <xf numFmtId="0" fontId="5" fillId="4" borderId="49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24" fillId="0" borderId="12" xfId="0" applyFont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24" fillId="5" borderId="16" xfId="0" applyFont="1" applyFill="1" applyBorder="1" applyAlignment="1">
      <alignment horizontal="center" vertical="center"/>
    </xf>
    <xf numFmtId="0" fontId="25" fillId="0" borderId="12" xfId="0" applyFont="1" applyBorder="1" applyAlignment="1">
      <alignment horizontal="left" vertical="center"/>
    </xf>
    <xf numFmtId="0" fontId="25" fillId="5" borderId="12" xfId="0" applyFont="1" applyFill="1" applyBorder="1" applyAlignment="1">
      <alignment horizontal="left" vertical="center"/>
    </xf>
    <xf numFmtId="0" fontId="25" fillId="5" borderId="16" xfId="0" applyFont="1" applyFill="1" applyBorder="1" applyAlignment="1">
      <alignment horizontal="left" vertical="center"/>
    </xf>
    <xf numFmtId="0" fontId="24" fillId="5" borderId="9" xfId="0" applyFont="1" applyFill="1" applyBorder="1" applyAlignment="1">
      <alignment horizontal="center" vertical="center"/>
    </xf>
    <xf numFmtId="0" fontId="25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26" fillId="0" borderId="12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7" fillId="0" borderId="38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left" vertical="center" wrapText="1"/>
    </xf>
    <xf numFmtId="0" fontId="5" fillId="5" borderId="42" xfId="0" applyFont="1" applyFill="1" applyBorder="1" applyAlignment="1">
      <alignment horizontal="center" vertical="center"/>
    </xf>
    <xf numFmtId="0" fontId="7" fillId="5" borderId="27" xfId="0" applyFont="1" applyFill="1" applyBorder="1" applyAlignment="1">
      <alignment horizontal="left" vertical="center"/>
    </xf>
    <xf numFmtId="0" fontId="26" fillId="5" borderId="27" xfId="0" applyFont="1" applyFill="1" applyBorder="1" applyAlignment="1">
      <alignment horizontal="center" vertical="center"/>
    </xf>
    <xf numFmtId="0" fontId="7" fillId="5" borderId="27" xfId="0" applyFont="1" applyFill="1" applyBorder="1" applyAlignment="1">
      <alignment horizontal="center" vertical="center"/>
    </xf>
    <xf numFmtId="0" fontId="7" fillId="5" borderId="46" xfId="0" applyFont="1" applyFill="1" applyBorder="1" applyAlignment="1">
      <alignment horizontal="left" vertical="center" wrapText="1"/>
    </xf>
    <xf numFmtId="0" fontId="5" fillId="5" borderId="31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left" vertical="center"/>
    </xf>
    <xf numFmtId="0" fontId="26" fillId="5" borderId="12" xfId="0" applyFont="1" applyFill="1" applyBorder="1" applyAlignment="1">
      <alignment horizontal="center" vertical="center"/>
    </xf>
    <xf numFmtId="0" fontId="7" fillId="5" borderId="3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Summary!$H$22</c:f>
              <c:strCache>
                <c:ptCount val="1"/>
                <c:pt idx="0">
                  <c:v>Weight (kg)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Summary!$G$23:$G$27</c:f>
              <c:strCache>
                <c:ptCount val="5"/>
                <c:pt idx="0">
                  <c:v>Slab</c:v>
                </c:pt>
                <c:pt idx="1">
                  <c:v>Beam</c:v>
                </c:pt>
                <c:pt idx="2">
                  <c:v>Columns</c:v>
                </c:pt>
                <c:pt idx="3">
                  <c:v>Shear Walls</c:v>
                </c:pt>
                <c:pt idx="4">
                  <c:v>Footings</c:v>
                </c:pt>
              </c:strCache>
            </c:strRef>
          </c:cat>
          <c:val>
            <c:numRef>
              <c:f>Summary!$H$23:$H$27</c:f>
              <c:numCache>
                <c:formatCode>General</c:formatCode>
                <c:ptCount val="5"/>
                <c:pt idx="0">
                  <c:v>579.85185185185173</c:v>
                </c:pt>
                <c:pt idx="1">
                  <c:v>187.40148148148148</c:v>
                </c:pt>
                <c:pt idx="2">
                  <c:v>395.07259259259257</c:v>
                </c:pt>
                <c:pt idx="3">
                  <c:v>1262.6844444444441</c:v>
                </c:pt>
                <c:pt idx="4">
                  <c:v>380.2074074074074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79-496C-98E4-B3B79B11E6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28</xdr:row>
      <xdr:rowOff>0</xdr:rowOff>
    </xdr:from>
    <xdr:to>
      <xdr:col>9</xdr:col>
      <xdr:colOff>892175</xdr:colOff>
      <xdr:row>44</xdr:row>
      <xdr:rowOff>3175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9215264-E57B-2316-9FBE-1B994F6CD2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71" row="1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6FA5599-4044-44F6-809A-F5D946DC3F3C}">
  <we:reference id="WA200009404" version="1.0.0.8" store="Omex" storeType="OMEX"/>
  <we:alternateReferences>
    <we:reference id="WA200009404" version="1.0.0.8" store="WA200009404" storeType="OMEX"/>
  </we:alternateReferences>
  <we:properties>
    <we:property name="Office.AutoShowTaskpaneWithDocument" value="true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3107D-E813-426C-8F68-A1A6FDF0B91A}">
  <dimension ref="A1:U65"/>
  <sheetViews>
    <sheetView workbookViewId="0">
      <pane ySplit="12" topLeftCell="A13" activePane="bottomLeft" state="frozen"/>
      <selection activeCell="B1" sqref="B1"/>
      <selection pane="bottomLeft" activeCell="A42" sqref="A42:J42"/>
    </sheetView>
  </sheetViews>
  <sheetFormatPr defaultRowHeight="15" x14ac:dyDescent="0.25"/>
  <cols>
    <col min="1" max="1" width="8.5703125" customWidth="1"/>
    <col min="2" max="2" width="24.7109375" customWidth="1"/>
    <col min="3" max="3" width="22.85546875" customWidth="1"/>
    <col min="4" max="4" width="21" customWidth="1"/>
    <col min="5" max="5" width="38.140625" customWidth="1"/>
    <col min="6" max="6" width="20" customWidth="1"/>
    <col min="7" max="8" width="19" customWidth="1"/>
    <col min="9" max="9" width="15.28515625" customWidth="1"/>
    <col min="10" max="10" width="22.85546875" customWidth="1"/>
  </cols>
  <sheetData>
    <row r="1" spans="1:21" ht="39.950000000000003" customHeight="1" x14ac:dyDescent="0.35">
      <c r="A1" s="27" t="s">
        <v>110</v>
      </c>
      <c r="B1" s="27"/>
      <c r="C1" s="27"/>
      <c r="D1" s="27"/>
      <c r="E1" s="27"/>
      <c r="F1" s="27"/>
      <c r="G1" s="27"/>
      <c r="H1" s="27"/>
      <c r="I1" s="27"/>
      <c r="J1" s="27"/>
    </row>
    <row r="2" spans="1:21" ht="27.95" customHeight="1" x14ac:dyDescent="0.25">
      <c r="A2" s="28" t="s">
        <v>111</v>
      </c>
      <c r="B2" s="28"/>
      <c r="C2" s="28"/>
      <c r="D2" s="28"/>
      <c r="E2" s="28"/>
      <c r="F2" s="28"/>
      <c r="G2" s="28"/>
      <c r="H2" s="28"/>
      <c r="I2" s="28"/>
      <c r="J2" s="28"/>
    </row>
    <row r="3" spans="1:21" ht="9.9499999999999993" customHeight="1" x14ac:dyDescent="0.25"/>
    <row r="4" spans="1:21" ht="24.95" customHeight="1" x14ac:dyDescent="0.25">
      <c r="A4" s="29" t="s">
        <v>112</v>
      </c>
      <c r="B4" s="29"/>
      <c r="C4" s="29"/>
      <c r="D4" s="29"/>
      <c r="E4" s="29"/>
    </row>
    <row r="5" spans="1:21" x14ac:dyDescent="0.25">
      <c r="A5" s="30" t="s">
        <v>113</v>
      </c>
      <c r="B5" s="31" t="s">
        <v>114</v>
      </c>
      <c r="C5" s="32"/>
      <c r="D5" s="30" t="s">
        <v>115</v>
      </c>
      <c r="E5" s="31" t="s">
        <v>116</v>
      </c>
      <c r="F5">
        <v>4500</v>
      </c>
      <c r="K5">
        <v>45</v>
      </c>
      <c r="L5">
        <v>200</v>
      </c>
      <c r="M5">
        <v>4500</v>
      </c>
      <c r="N5">
        <v>400</v>
      </c>
      <c r="O5">
        <v>0</v>
      </c>
      <c r="P5">
        <f>(M5+N5+O5)*K5/1000</f>
        <v>220.5</v>
      </c>
      <c r="Q5" t="e">
        <f>E5^2/162</f>
        <v>#VALUE!</v>
      </c>
      <c r="R5" t="e">
        <f>P5*Q5</f>
        <v>#VALUE!</v>
      </c>
      <c r="S5">
        <v>65</v>
      </c>
      <c r="T5" t="e">
        <f>R5*S5</f>
        <v>#VALUE!</v>
      </c>
      <c r="U5" t="s">
        <v>34</v>
      </c>
    </row>
    <row r="6" spans="1:21" x14ac:dyDescent="0.25">
      <c r="A6" s="33" t="s">
        <v>117</v>
      </c>
      <c r="B6" s="34" t="s">
        <v>118</v>
      </c>
      <c r="C6" s="35"/>
      <c r="D6" s="33" t="s">
        <v>119</v>
      </c>
      <c r="E6" s="34" t="s">
        <v>120</v>
      </c>
      <c r="F6">
        <v>3000</v>
      </c>
      <c r="K6">
        <v>30</v>
      </c>
      <c r="L6">
        <v>200</v>
      </c>
      <c r="M6">
        <v>3000</v>
      </c>
      <c r="N6">
        <v>400</v>
      </c>
      <c r="O6">
        <v>0</v>
      </c>
      <c r="P6">
        <f>(M6+N6+O6)*K6/1000</f>
        <v>102</v>
      </c>
      <c r="Q6" t="e">
        <f>E6^2/162</f>
        <v>#VALUE!</v>
      </c>
      <c r="R6" t="e">
        <f>P6*Q6</f>
        <v>#VALUE!</v>
      </c>
      <c r="S6">
        <v>65</v>
      </c>
      <c r="T6" t="e">
        <f>R6*S6</f>
        <v>#VALUE!</v>
      </c>
      <c r="U6" t="s">
        <v>37</v>
      </c>
    </row>
    <row r="7" spans="1:21" x14ac:dyDescent="0.25">
      <c r="A7" s="33" t="s">
        <v>121</v>
      </c>
      <c r="B7" s="34" t="s">
        <v>122</v>
      </c>
      <c r="C7" s="35"/>
      <c r="D7" s="33" t="s">
        <v>123</v>
      </c>
      <c r="E7" s="34" t="s">
        <v>124</v>
      </c>
      <c r="F7">
        <v>5000</v>
      </c>
      <c r="K7">
        <v>25</v>
      </c>
      <c r="L7">
        <v>250</v>
      </c>
      <c r="M7">
        <v>5000</v>
      </c>
      <c r="N7">
        <v>300</v>
      </c>
      <c r="O7">
        <v>0</v>
      </c>
      <c r="P7">
        <f>(M7+N7+O7)*K7/1000</f>
        <v>132.5</v>
      </c>
      <c r="Q7" t="e">
        <f>E7^2/162</f>
        <v>#VALUE!</v>
      </c>
      <c r="R7" t="e">
        <f>P7*Q7</f>
        <v>#VALUE!</v>
      </c>
      <c r="S7">
        <v>65</v>
      </c>
      <c r="T7" t="e">
        <f>R7*S7</f>
        <v>#VALUE!</v>
      </c>
      <c r="U7" t="s">
        <v>40</v>
      </c>
    </row>
    <row r="8" spans="1:21" x14ac:dyDescent="0.25">
      <c r="A8" s="33" t="s">
        <v>125</v>
      </c>
      <c r="B8" s="62">
        <v>46085</v>
      </c>
      <c r="C8" s="35"/>
      <c r="D8" s="33" t="s">
        <v>126</v>
      </c>
      <c r="E8" s="34" t="s">
        <v>127</v>
      </c>
      <c r="F8">
        <v>5500</v>
      </c>
      <c r="K8">
        <v>50</v>
      </c>
      <c r="L8">
        <v>175</v>
      </c>
      <c r="M8">
        <v>5500</v>
      </c>
      <c r="N8">
        <v>480</v>
      </c>
      <c r="O8">
        <v>0</v>
      </c>
      <c r="P8">
        <f>(M8+N8+O8)*K8/1000</f>
        <v>299</v>
      </c>
      <c r="Q8" t="e">
        <f>E8^2/162</f>
        <v>#VALUE!</v>
      </c>
      <c r="R8" t="e">
        <f>P8*Q8</f>
        <v>#VALUE!</v>
      </c>
      <c r="S8">
        <v>65</v>
      </c>
      <c r="T8" t="e">
        <f>R8*S8</f>
        <v>#VALUE!</v>
      </c>
      <c r="U8" t="s">
        <v>34</v>
      </c>
    </row>
    <row r="9" spans="1:21" x14ac:dyDescent="0.25">
      <c r="A9" s="36" t="s">
        <v>128</v>
      </c>
      <c r="B9" s="37">
        <v>0</v>
      </c>
      <c r="C9" s="38"/>
      <c r="D9" s="36" t="s">
        <v>129</v>
      </c>
      <c r="E9" s="37" t="s">
        <v>127</v>
      </c>
      <c r="F9">
        <v>2500</v>
      </c>
      <c r="K9">
        <v>35</v>
      </c>
      <c r="L9">
        <v>200</v>
      </c>
      <c r="M9">
        <v>2500</v>
      </c>
      <c r="N9">
        <v>400</v>
      </c>
      <c r="O9">
        <v>0</v>
      </c>
      <c r="P9">
        <f>(M9+N9+O9)*K9/1000</f>
        <v>101.5</v>
      </c>
      <c r="Q9" t="e">
        <f>E9^2/162</f>
        <v>#VALUE!</v>
      </c>
      <c r="R9" t="e">
        <f>P9*Q9</f>
        <v>#VALUE!</v>
      </c>
      <c r="S9">
        <v>65</v>
      </c>
      <c r="T9" t="e">
        <f>R9*S9</f>
        <v>#VALUE!</v>
      </c>
      <c r="U9" t="s">
        <v>45</v>
      </c>
    </row>
    <row r="10" spans="1:21" ht="15" customHeight="1" x14ac:dyDescent="0.25">
      <c r="P10">
        <f>SUM(P5:P9)</f>
        <v>855.5</v>
      </c>
      <c r="R10" t="e">
        <f>SUM(R5:R9)</f>
        <v>#VALUE!</v>
      </c>
      <c r="T10" t="e">
        <f>SUM(T5:T9)</f>
        <v>#VALUE!</v>
      </c>
    </row>
    <row r="11" spans="1:21" ht="24.95" customHeight="1" x14ac:dyDescent="0.25">
      <c r="A11" s="90" t="s">
        <v>130</v>
      </c>
      <c r="B11" s="39"/>
      <c r="C11" s="39"/>
      <c r="D11" s="39"/>
      <c r="E11" s="39"/>
      <c r="F11" s="39"/>
      <c r="G11" s="39"/>
      <c r="H11" s="39"/>
      <c r="I11" s="39"/>
      <c r="J11" s="97"/>
    </row>
    <row r="12" spans="1:21" ht="35.1" customHeight="1" x14ac:dyDescent="0.25">
      <c r="A12" s="91" t="s">
        <v>6</v>
      </c>
      <c r="B12" s="41" t="s">
        <v>131</v>
      </c>
      <c r="C12" s="41" t="s">
        <v>132</v>
      </c>
      <c r="D12" s="41" t="s">
        <v>133</v>
      </c>
      <c r="E12" s="41" t="s">
        <v>134</v>
      </c>
      <c r="F12" s="41" t="s">
        <v>135</v>
      </c>
      <c r="G12" s="41" t="s">
        <v>136</v>
      </c>
      <c r="H12" s="41" t="s">
        <v>137</v>
      </c>
      <c r="I12" s="41" t="s">
        <v>138</v>
      </c>
      <c r="J12" s="98" t="s">
        <v>26</v>
      </c>
    </row>
    <row r="13" spans="1:21" ht="24.95" customHeight="1" x14ac:dyDescent="0.25">
      <c r="A13" s="92">
        <v>1</v>
      </c>
      <c r="B13" s="44" t="s">
        <v>139</v>
      </c>
      <c r="C13" s="48">
        <f>Slab!R10</f>
        <v>855.5</v>
      </c>
      <c r="D13" s="48">
        <f>Slab!T10</f>
        <v>579.85185185185173</v>
      </c>
      <c r="E13" s="48">
        <f>D13/1000</f>
        <v>0.57985185185185173</v>
      </c>
      <c r="F13" s="48">
        <f>Slab!V10</f>
        <v>37690.370370370365</v>
      </c>
      <c r="G13" s="44">
        <f>D13/$D$18*100</f>
        <v>20.670475442059821</v>
      </c>
      <c r="H13" s="44">
        <f>F13/$F$18*100</f>
        <v>20.670475442059818</v>
      </c>
      <c r="I13" s="44">
        <f>SUMPRODUCT(Slab!E5:E9,Slab!T5:T9)/Slab!T10</f>
        <v>10.736160790325329</v>
      </c>
      <c r="J13" s="99" t="s">
        <v>140</v>
      </c>
    </row>
    <row r="14" spans="1:21" ht="24.95" customHeight="1" x14ac:dyDescent="0.25">
      <c r="A14" s="93">
        <v>2</v>
      </c>
      <c r="B14" s="43" t="s">
        <v>141</v>
      </c>
      <c r="C14" s="49">
        <f>Beam!R10</f>
        <v>178.44</v>
      </c>
      <c r="D14" s="49">
        <f>Beam!T10</f>
        <v>187.40148148148148</v>
      </c>
      <c r="E14" s="49">
        <f>D14/1000</f>
        <v>0.18740148148148147</v>
      </c>
      <c r="F14" s="49">
        <f>Beam!V10</f>
        <v>12181.096296296295</v>
      </c>
      <c r="G14" s="43">
        <f>D14/$D$18*100</f>
        <v>6.6804610667317315</v>
      </c>
      <c r="H14" s="43">
        <f>F14/$F$18*100</f>
        <v>6.6804610667317297</v>
      </c>
      <c r="I14" s="43">
        <f>SUMPRODUCT(Beam!E5:E9,Beam!T5:T9)/Beam!T10</f>
        <v>16.096129521882112</v>
      </c>
      <c r="J14" s="100" t="s">
        <v>142</v>
      </c>
    </row>
    <row r="15" spans="1:21" ht="24.95" customHeight="1" x14ac:dyDescent="0.25">
      <c r="A15" s="94">
        <v>3</v>
      </c>
      <c r="B15" s="45" t="s">
        <v>143</v>
      </c>
      <c r="C15" s="50">
        <f>Columns!R10</f>
        <v>197.28</v>
      </c>
      <c r="D15" s="50">
        <f>Columns!T10</f>
        <v>395.07259259259257</v>
      </c>
      <c r="E15" s="50">
        <f>D15/1000</f>
        <v>0.39507259259259259</v>
      </c>
      <c r="F15" s="50">
        <f>Columns!V10</f>
        <v>25679.718518518515</v>
      </c>
      <c r="G15" s="45">
        <f>D15/$D$18*100</f>
        <v>14.083490976075272</v>
      </c>
      <c r="H15" s="45">
        <f>F15/$F$18*100</f>
        <v>14.08349097607527</v>
      </c>
      <c r="I15" s="45">
        <f>SUMPRODUCT(Columns!E5:E9,Columns!T5:T9)/Columns!T10</f>
        <v>21.428348220423938</v>
      </c>
      <c r="J15" s="101" t="s">
        <v>144</v>
      </c>
    </row>
    <row r="16" spans="1:21" ht="24.95" customHeight="1" x14ac:dyDescent="0.25">
      <c r="A16" s="93">
        <v>4</v>
      </c>
      <c r="B16" s="43" t="s">
        <v>145</v>
      </c>
      <c r="C16" s="49">
        <f>'Shear Walls'!R10</f>
        <v>892.32</v>
      </c>
      <c r="D16" s="49">
        <f>'Shear Walls'!T10</f>
        <v>1262.6844444444441</v>
      </c>
      <c r="E16" s="49">
        <f>D16/1000</f>
        <v>1.2626844444444441</v>
      </c>
      <c r="F16" s="49">
        <f>'Shear Walls'!V10</f>
        <v>82074.488888888896</v>
      </c>
      <c r="G16" s="43">
        <f>D16/$D$18*100</f>
        <v>45.011993523180607</v>
      </c>
      <c r="H16" s="43">
        <f>F16/$F$18*100</f>
        <v>45.011993523180614</v>
      </c>
      <c r="I16" s="43">
        <f>SUMPRODUCT('Shear Walls'!E5:E9,'Shear Walls'!T5:T9)/'Shear Walls'!T10</f>
        <v>16.241920798956251</v>
      </c>
      <c r="J16" s="100" t="s">
        <v>146</v>
      </c>
    </row>
    <row r="17" spans="1:10" ht="24.95" customHeight="1" thickBot="1" x14ac:dyDescent="0.3">
      <c r="A17" s="95">
        <v>5</v>
      </c>
      <c r="B17" s="46" t="s">
        <v>147</v>
      </c>
      <c r="C17" s="51">
        <f>Footings!R10</f>
        <v>182.8</v>
      </c>
      <c r="D17" s="51">
        <f>Footings!T10</f>
        <v>380.2074074074074</v>
      </c>
      <c r="E17" s="51">
        <f>D17/1000</f>
        <v>0.38020740740740738</v>
      </c>
      <c r="F17" s="51">
        <f>Footings!V10</f>
        <v>24713.481481481485</v>
      </c>
      <c r="G17" s="46">
        <f>D17/$D$18*100</f>
        <v>13.553578991952564</v>
      </c>
      <c r="H17" s="46">
        <f>F17/$F$18*100</f>
        <v>13.553578991952564</v>
      </c>
      <c r="I17" s="46">
        <f>SUMPRODUCT(Footings!E5:E9,Footings!T5:T9)/Footings!T10</f>
        <v>18.842892768079803</v>
      </c>
      <c r="J17" s="102" t="s">
        <v>148</v>
      </c>
    </row>
    <row r="18" spans="1:10" ht="30" customHeight="1" thickBot="1" x14ac:dyDescent="0.3">
      <c r="A18" s="96" t="s">
        <v>149</v>
      </c>
      <c r="B18" s="47" t="s">
        <v>150</v>
      </c>
      <c r="C18" s="47">
        <f>SUM(C13:C17)</f>
        <v>2306.34</v>
      </c>
      <c r="D18" s="47">
        <f>SUM(D13:D17)</f>
        <v>2805.2177777777774</v>
      </c>
      <c r="E18" s="47">
        <f>SUM(E13:E17)</f>
        <v>2.8052177777777771</v>
      </c>
      <c r="F18" s="47">
        <f>SUM(F13:F17)</f>
        <v>182339.15555555557</v>
      </c>
      <c r="G18" s="47">
        <f>SUM(G13:G17)</f>
        <v>99.999999999999986</v>
      </c>
      <c r="H18" s="47">
        <f>SUM(H13:H17)</f>
        <v>99.999999999999986</v>
      </c>
      <c r="I18" s="47" t="s">
        <v>149</v>
      </c>
      <c r="J18" s="103" t="s">
        <v>149</v>
      </c>
    </row>
    <row r="20" spans="1:10" ht="15" customHeight="1" x14ac:dyDescent="0.25"/>
    <row r="21" spans="1:10" ht="24.95" customHeight="1" x14ac:dyDescent="0.25">
      <c r="A21" s="110" t="s">
        <v>151</v>
      </c>
      <c r="B21" s="108"/>
      <c r="C21" s="108"/>
      <c r="D21" s="108"/>
      <c r="E21" s="108"/>
      <c r="F21" s="116"/>
      <c r="G21" s="29"/>
      <c r="H21" s="29"/>
      <c r="I21" s="29"/>
      <c r="J21" s="29"/>
    </row>
    <row r="22" spans="1:10" ht="24.95" customHeight="1" x14ac:dyDescent="0.25">
      <c r="A22" s="111" t="s">
        <v>152</v>
      </c>
      <c r="B22" s="109">
        <v>8</v>
      </c>
      <c r="C22" s="109">
        <v>10</v>
      </c>
      <c r="D22" s="109">
        <v>12</v>
      </c>
      <c r="E22" s="109">
        <v>16</v>
      </c>
      <c r="F22" s="117">
        <v>20</v>
      </c>
      <c r="G22" s="63" t="s">
        <v>164</v>
      </c>
      <c r="H22" s="63" t="s">
        <v>165</v>
      </c>
      <c r="I22" s="16">
        <v>32</v>
      </c>
      <c r="J22" s="16" t="s">
        <v>153</v>
      </c>
    </row>
    <row r="23" spans="1:10" x14ac:dyDescent="0.25">
      <c r="A23" s="112" t="s">
        <v>139</v>
      </c>
      <c r="B23" s="53" cm="1">
        <f t="array" ref="B23">SUMPRODUCT((Slab!E5:E9=8)*Slab!T5:T9)</f>
        <v>52.345679012345677</v>
      </c>
      <c r="C23" s="53" cm="1">
        <f t="array" ref="C23">SUMPRODUCT((Slab!E5:E9=10)*Slab!T5:T9)</f>
        <v>261.72839506172841</v>
      </c>
      <c r="D23" s="53" cm="1">
        <f t="array" ref="D23">SUMPRODUCT((Slab!E5:E9=12)*Slab!T5:T9)</f>
        <v>265.77777777777777</v>
      </c>
      <c r="E23" s="53" cm="1">
        <f t="array" ref="E23">SUMPRODUCT((Slab!E5:E9=16)*Slab!T5:T9)</f>
        <v>0</v>
      </c>
      <c r="F23" s="118" cm="1">
        <f t="array" ref="F23">SUMPRODUCT((Slab!E5:E9=20)*Slab!T5:T9)</f>
        <v>0</v>
      </c>
      <c r="G23" s="104" t="s">
        <v>139</v>
      </c>
      <c r="H23" s="64">
        <f>D13</f>
        <v>579.85185185185173</v>
      </c>
      <c r="I23" s="53" cm="1">
        <f t="array" ref="I23">SUMPRODUCT((Slab!E5:E9=32)*Slab!T5:T9)</f>
        <v>0</v>
      </c>
      <c r="J23" s="54">
        <f>SUM(B23:I23)</f>
        <v>1159.7037037037035</v>
      </c>
    </row>
    <row r="24" spans="1:10" x14ac:dyDescent="0.25">
      <c r="A24" s="113" t="s">
        <v>141</v>
      </c>
      <c r="B24" s="55" cm="1">
        <f t="array" ref="B24">SUMPRODUCT((Beam!E5:E9=8)*Beam!T5:T9)</f>
        <v>42.19259259259259</v>
      </c>
      <c r="C24" s="55" cm="1">
        <f t="array" ref="C24">SUMPRODUCT((Beam!E5:E9=10)*Beam!T5:T9)</f>
        <v>0</v>
      </c>
      <c r="D24" s="55" cm="1">
        <f t="array" ref="D24">SUMPRODUCT((Beam!E5:E9=12)*Beam!T5:T9)</f>
        <v>0</v>
      </c>
      <c r="E24" s="55" cm="1">
        <f t="array" ref="E24">SUMPRODUCT((Beam!E5:E9=16)*Beam!T5:T9)</f>
        <v>56.32</v>
      </c>
      <c r="F24" s="119" cm="1">
        <f t="array" ref="F24">SUMPRODUCT((Beam!E5:E9=20)*Beam!T5:T9)</f>
        <v>88.888888888888886</v>
      </c>
      <c r="G24" s="105" t="s">
        <v>141</v>
      </c>
      <c r="H24" s="65">
        <f>D14</f>
        <v>187.40148148148148</v>
      </c>
      <c r="I24" s="55" cm="1">
        <f t="array" ref="I24">SUMPRODUCT((Beam!E5:E9=32)*Beam!T5:T9)</f>
        <v>0</v>
      </c>
      <c r="J24" s="56">
        <f>SUM(B24:I24)</f>
        <v>374.80296296296297</v>
      </c>
    </row>
    <row r="25" spans="1:10" x14ac:dyDescent="0.25">
      <c r="A25" s="114" t="s">
        <v>143</v>
      </c>
      <c r="B25" s="57" cm="1">
        <f t="array" ref="B25">SUMPRODUCT((Columns!E5:E9=8)*Columns!T5:T9)</f>
        <v>12.515555555555554</v>
      </c>
      <c r="C25" s="57" cm="1">
        <f t="array" ref="C25">SUMPRODUCT((Columns!E5:E9=10)*Columns!T5:T9)</f>
        <v>29.728395061728392</v>
      </c>
      <c r="D25" s="57" cm="1">
        <f t="array" ref="D25">SUMPRODUCT((Columns!E5:E9=12)*Columns!T5:T9)</f>
        <v>0</v>
      </c>
      <c r="E25" s="57" cm="1">
        <f t="array" ref="E25">SUMPRODUCT((Columns!E5:E9=16)*Columns!T5:T9)</f>
        <v>36.408888888888889</v>
      </c>
      <c r="F25" s="120" cm="1">
        <f t="array" ref="F25">SUMPRODUCT((Columns!E5:E9=20)*Columns!T5:T9)</f>
        <v>84.938271604938265</v>
      </c>
      <c r="G25" s="106" t="s">
        <v>143</v>
      </c>
      <c r="H25" s="66">
        <f>D15</f>
        <v>395.07259259259257</v>
      </c>
      <c r="I25" s="57" cm="1">
        <f t="array" ref="I25">SUMPRODUCT((Columns!E5:E9=32)*Columns!T5:T9)</f>
        <v>0</v>
      </c>
      <c r="J25" s="58">
        <f>SUM(B25:I25)</f>
        <v>558.66370370370373</v>
      </c>
    </row>
    <row r="26" spans="1:10" x14ac:dyDescent="0.25">
      <c r="A26" s="113" t="s">
        <v>145</v>
      </c>
      <c r="B26" s="55" cm="1">
        <f t="array" ref="B26">SUMPRODUCT(('Shear Walls'!E5:E9=8)*'Shear Walls'!T5:T9)</f>
        <v>0</v>
      </c>
      <c r="C26" s="55" cm="1">
        <f t="array" ref="C26">SUMPRODUCT(('Shear Walls'!E5:E9=10)*'Shear Walls'!T5:T9)</f>
        <v>22.222222222222221</v>
      </c>
      <c r="D26" s="55" cm="1">
        <f t="array" ref="D26">SUMPRODUCT(('Shear Walls'!E5:E9=12)*'Shear Walls'!T5:T9)</f>
        <v>364.37333333333333</v>
      </c>
      <c r="E26" s="55" cm="1">
        <f t="array" ref="E26">SUMPRODUCT(('Shear Walls'!E5:E9=16)*'Shear Walls'!T5:T9)</f>
        <v>402.01481481481483</v>
      </c>
      <c r="F26" s="119" cm="1">
        <f t="array" ref="F26">SUMPRODUCT(('Shear Walls'!E5:E9=20)*'Shear Walls'!T5:T9)</f>
        <v>474.07407407407402</v>
      </c>
      <c r="G26" s="105" t="s">
        <v>145</v>
      </c>
      <c r="H26" s="65">
        <f>D16</f>
        <v>1262.6844444444441</v>
      </c>
      <c r="I26" s="55" cm="1">
        <f t="array" ref="I26">SUMPRODUCT(('Shear Walls'!E5:E9=32)*'Shear Walls'!T5:T9)</f>
        <v>0</v>
      </c>
      <c r="J26" s="56">
        <f>SUM(B26:I26)</f>
        <v>2525.3688888888887</v>
      </c>
    </row>
    <row r="27" spans="1:10" ht="15.75" thickBot="1" x14ac:dyDescent="0.3">
      <c r="A27" s="115" t="s">
        <v>147</v>
      </c>
      <c r="B27" s="59" cm="1">
        <f t="array" ref="B27">SUMPRODUCT((Footings!E5:E9=8)*Footings!T5:T9)</f>
        <v>0</v>
      </c>
      <c r="C27" s="59" cm="1">
        <f t="array" ref="C27">SUMPRODUCT((Footings!E5:E9=10)*Footings!T5:T9)</f>
        <v>0</v>
      </c>
      <c r="D27" s="59" cm="1">
        <f t="array" ref="D27">SUMPRODUCT((Footings!E5:E9=12)*Footings!T5:T9)</f>
        <v>14.222222222222221</v>
      </c>
      <c r="E27" s="59" cm="1">
        <f t="array" ref="E27">SUMPRODUCT((Footings!E5:E9=16)*Footings!T5:T9)</f>
        <v>81.540740740740745</v>
      </c>
      <c r="F27" s="121" cm="1">
        <f t="array" ref="F27">SUMPRODUCT((Footings!E5:E9=20)*Footings!T5:T9)</f>
        <v>284.44444444444446</v>
      </c>
      <c r="G27" s="107" t="s">
        <v>147</v>
      </c>
      <c r="H27" s="67">
        <f>D17</f>
        <v>380.2074074074074</v>
      </c>
      <c r="I27" s="59" cm="1">
        <f t="array" ref="I27">SUMPRODUCT((Footings!E5:E9=32)*Footings!T5:T9)</f>
        <v>0</v>
      </c>
      <c r="J27" s="60">
        <f>SUM(B27:I27)</f>
        <v>760.41481481481492</v>
      </c>
    </row>
    <row r="28" spans="1:10" ht="24.95" customHeight="1" thickBot="1" x14ac:dyDescent="0.3">
      <c r="A28" s="122" t="s">
        <v>154</v>
      </c>
      <c r="B28" s="123">
        <f>SUM(B23:B27)</f>
        <v>107.05382716049382</v>
      </c>
      <c r="C28" s="123">
        <f>SUM(C23:C27)</f>
        <v>313.67901234567904</v>
      </c>
      <c r="D28" s="123">
        <f>SUM(D23:D27)</f>
        <v>644.37333333333322</v>
      </c>
      <c r="E28" s="123">
        <f>SUM(E23:E27)</f>
        <v>576.28444444444449</v>
      </c>
      <c r="F28" s="124">
        <f>SUM(F23:F27)</f>
        <v>932.34567901234561</v>
      </c>
      <c r="G28" s="52">
        <f>SUM(G23:G27)</f>
        <v>0</v>
      </c>
      <c r="H28" s="52">
        <f>SUM(H23:H27)</f>
        <v>2805.2177777777774</v>
      </c>
      <c r="I28" s="52">
        <f>SUM(I23:I27)</f>
        <v>0</v>
      </c>
      <c r="J28" s="52">
        <f>SUM(J23:J27)</f>
        <v>5378.954074074074</v>
      </c>
    </row>
    <row r="30" spans="1:10" ht="15" customHeight="1" x14ac:dyDescent="0.25"/>
    <row r="31" spans="1:10" ht="24.95" customHeight="1" x14ac:dyDescent="0.25">
      <c r="A31" s="29" t="s">
        <v>155</v>
      </c>
      <c r="B31" s="29"/>
      <c r="C31" s="29"/>
      <c r="D31" s="29"/>
      <c r="E31" s="29"/>
    </row>
    <row r="32" spans="1:10" x14ac:dyDescent="0.25">
      <c r="A32" s="4">
        <v>1</v>
      </c>
      <c r="B32" s="61" t="s">
        <v>156</v>
      </c>
    </row>
    <row r="33" spans="1:10" x14ac:dyDescent="0.25">
      <c r="A33" s="4">
        <v>2</v>
      </c>
      <c r="B33" s="61" t="s">
        <v>157</v>
      </c>
    </row>
    <row r="34" spans="1:10" x14ac:dyDescent="0.25">
      <c r="A34" s="4">
        <v>3</v>
      </c>
      <c r="B34" s="61" t="s">
        <v>158</v>
      </c>
    </row>
    <row r="35" spans="1:10" x14ac:dyDescent="0.25">
      <c r="A35" s="4">
        <v>4</v>
      </c>
      <c r="B35" s="61" t="s">
        <v>159</v>
      </c>
    </row>
    <row r="36" spans="1:10" x14ac:dyDescent="0.25">
      <c r="A36" s="4">
        <v>5</v>
      </c>
      <c r="B36" s="61" t="s">
        <v>160</v>
      </c>
    </row>
    <row r="37" spans="1:10" x14ac:dyDescent="0.25">
      <c r="A37" s="4">
        <v>6</v>
      </c>
      <c r="B37" s="61" t="s">
        <v>161</v>
      </c>
    </row>
    <row r="38" spans="1:10" x14ac:dyDescent="0.25">
      <c r="A38" s="4">
        <v>7</v>
      </c>
      <c r="B38" s="61" t="s">
        <v>162</v>
      </c>
    </row>
    <row r="39" spans="1:10" x14ac:dyDescent="0.25">
      <c r="A39" s="4">
        <v>8</v>
      </c>
      <c r="B39" s="61" t="s">
        <v>163</v>
      </c>
    </row>
    <row r="41" spans="1:10" ht="15" customHeight="1" x14ac:dyDescent="0.25"/>
    <row r="42" spans="1:10" ht="24.95" customHeight="1" x14ac:dyDescent="0.25">
      <c r="A42" s="29" t="s">
        <v>174</v>
      </c>
      <c r="B42" s="29"/>
      <c r="C42" s="29"/>
      <c r="D42" s="29"/>
      <c r="E42" s="29"/>
      <c r="F42" s="29"/>
      <c r="G42" s="29"/>
      <c r="H42" s="29"/>
      <c r="I42" s="29"/>
      <c r="J42" s="29"/>
    </row>
    <row r="43" spans="1:10" ht="27.95" customHeight="1" x14ac:dyDescent="0.25">
      <c r="A43" s="40" t="s">
        <v>175</v>
      </c>
      <c r="B43" s="41" t="s">
        <v>176</v>
      </c>
      <c r="C43" s="41" t="s">
        <v>177</v>
      </c>
      <c r="D43" s="41" t="s">
        <v>178</v>
      </c>
      <c r="E43" s="42" t="s">
        <v>179</v>
      </c>
    </row>
    <row r="44" spans="1:10" ht="21.95" customHeight="1" x14ac:dyDescent="0.25">
      <c r="A44" s="152">
        <v>0</v>
      </c>
      <c r="B44" s="153" t="s">
        <v>180</v>
      </c>
      <c r="C44" s="154" t="s">
        <v>181</v>
      </c>
      <c r="D44" s="155" t="s">
        <v>182</v>
      </c>
      <c r="E44" s="156" t="s">
        <v>183</v>
      </c>
    </row>
    <row r="45" spans="1:10" ht="21.95" customHeight="1" x14ac:dyDescent="0.25">
      <c r="A45" s="144">
        <v>11</v>
      </c>
      <c r="B45" s="146" t="s">
        <v>184</v>
      </c>
      <c r="C45" s="148" t="s">
        <v>185</v>
      </c>
      <c r="D45" s="7" t="s">
        <v>182</v>
      </c>
      <c r="E45" s="150" t="s">
        <v>186</v>
      </c>
    </row>
    <row r="46" spans="1:10" ht="21.95" customHeight="1" x14ac:dyDescent="0.25">
      <c r="A46" s="157">
        <v>12</v>
      </c>
      <c r="B46" s="158" t="s">
        <v>187</v>
      </c>
      <c r="C46" s="159" t="s">
        <v>188</v>
      </c>
      <c r="D46" s="10" t="s">
        <v>182</v>
      </c>
      <c r="E46" s="160" t="s">
        <v>189</v>
      </c>
    </row>
    <row r="47" spans="1:10" ht="21.95" customHeight="1" x14ac:dyDescent="0.25">
      <c r="A47" s="144">
        <v>13</v>
      </c>
      <c r="B47" s="146" t="s">
        <v>190</v>
      </c>
      <c r="C47" s="148" t="s">
        <v>191</v>
      </c>
      <c r="D47" s="7" t="s">
        <v>192</v>
      </c>
      <c r="E47" s="150" t="s">
        <v>193</v>
      </c>
    </row>
    <row r="48" spans="1:10" ht="21.95" customHeight="1" x14ac:dyDescent="0.25">
      <c r="A48" s="157">
        <v>14</v>
      </c>
      <c r="B48" s="158" t="s">
        <v>194</v>
      </c>
      <c r="C48" s="159" t="s">
        <v>195</v>
      </c>
      <c r="D48" s="10" t="s">
        <v>196</v>
      </c>
      <c r="E48" s="160" t="s">
        <v>197</v>
      </c>
    </row>
    <row r="49" spans="1:5" ht="21.95" customHeight="1" x14ac:dyDescent="0.25">
      <c r="A49" s="144">
        <v>20</v>
      </c>
      <c r="B49" s="146" t="s">
        <v>198</v>
      </c>
      <c r="C49" s="148" t="s">
        <v>199</v>
      </c>
      <c r="D49" s="7" t="s">
        <v>182</v>
      </c>
      <c r="E49" s="150" t="s">
        <v>200</v>
      </c>
    </row>
    <row r="50" spans="1:5" ht="21.95" customHeight="1" x14ac:dyDescent="0.25">
      <c r="A50" s="157">
        <v>21</v>
      </c>
      <c r="B50" s="158" t="s">
        <v>201</v>
      </c>
      <c r="C50" s="159" t="s">
        <v>202</v>
      </c>
      <c r="D50" s="10" t="s">
        <v>203</v>
      </c>
      <c r="E50" s="160" t="s">
        <v>204</v>
      </c>
    </row>
    <row r="51" spans="1:5" ht="21.95" customHeight="1" x14ac:dyDescent="0.25">
      <c r="A51" s="144">
        <v>31</v>
      </c>
      <c r="B51" s="146" t="s">
        <v>205</v>
      </c>
      <c r="C51" s="148" t="s">
        <v>206</v>
      </c>
      <c r="D51" s="7" t="s">
        <v>192</v>
      </c>
      <c r="E51" s="150" t="s">
        <v>207</v>
      </c>
    </row>
    <row r="52" spans="1:5" ht="21.95" customHeight="1" x14ac:dyDescent="0.25">
      <c r="A52" s="157">
        <v>32</v>
      </c>
      <c r="B52" s="158" t="s">
        <v>208</v>
      </c>
      <c r="C52" s="159" t="s">
        <v>209</v>
      </c>
      <c r="D52" s="10" t="s">
        <v>192</v>
      </c>
      <c r="E52" s="160" t="s">
        <v>210</v>
      </c>
    </row>
    <row r="53" spans="1:5" ht="21.95" customHeight="1" x14ac:dyDescent="0.25">
      <c r="A53" s="144">
        <v>33</v>
      </c>
      <c r="B53" s="146" t="s">
        <v>211</v>
      </c>
      <c r="C53" s="148" t="s">
        <v>212</v>
      </c>
      <c r="D53" s="7" t="s">
        <v>196</v>
      </c>
      <c r="E53" s="150" t="s">
        <v>213</v>
      </c>
    </row>
    <row r="54" spans="1:5" ht="21.95" customHeight="1" x14ac:dyDescent="0.25">
      <c r="A54" s="157">
        <v>37</v>
      </c>
      <c r="B54" s="158" t="s">
        <v>214</v>
      </c>
      <c r="C54" s="159" t="s">
        <v>215</v>
      </c>
      <c r="D54" s="10" t="s">
        <v>192</v>
      </c>
      <c r="E54" s="160" t="s">
        <v>216</v>
      </c>
    </row>
    <row r="55" spans="1:5" ht="21.95" customHeight="1" x14ac:dyDescent="0.25">
      <c r="A55" s="144">
        <v>38</v>
      </c>
      <c r="B55" s="146" t="s">
        <v>217</v>
      </c>
      <c r="C55" s="148" t="s">
        <v>218</v>
      </c>
      <c r="D55" s="7" t="s">
        <v>219</v>
      </c>
      <c r="E55" s="150" t="s">
        <v>220</v>
      </c>
    </row>
    <row r="56" spans="1:5" ht="21.95" customHeight="1" x14ac:dyDescent="0.25">
      <c r="A56" s="157">
        <v>41</v>
      </c>
      <c r="B56" s="158" t="s">
        <v>221</v>
      </c>
      <c r="C56" s="159" t="s">
        <v>222</v>
      </c>
      <c r="D56" s="10" t="s">
        <v>192</v>
      </c>
      <c r="E56" s="160" t="s">
        <v>223</v>
      </c>
    </row>
    <row r="57" spans="1:5" ht="21.95" customHeight="1" x14ac:dyDescent="0.25">
      <c r="A57" s="144">
        <v>44</v>
      </c>
      <c r="B57" s="146" t="s">
        <v>224</v>
      </c>
      <c r="C57" s="148" t="s">
        <v>225</v>
      </c>
      <c r="D57" s="7" t="s">
        <v>192</v>
      </c>
      <c r="E57" s="150" t="s">
        <v>226</v>
      </c>
    </row>
    <row r="58" spans="1:5" ht="21.95" customHeight="1" x14ac:dyDescent="0.25">
      <c r="A58" s="157">
        <v>46</v>
      </c>
      <c r="B58" s="158" t="s">
        <v>227</v>
      </c>
      <c r="C58" s="159" t="s">
        <v>228</v>
      </c>
      <c r="D58" s="10" t="s">
        <v>196</v>
      </c>
      <c r="E58" s="160" t="s">
        <v>229</v>
      </c>
    </row>
    <row r="59" spans="1:5" ht="21.95" customHeight="1" x14ac:dyDescent="0.25">
      <c r="A59" s="144">
        <v>51</v>
      </c>
      <c r="B59" s="146" t="s">
        <v>230</v>
      </c>
      <c r="C59" s="148" t="s">
        <v>231</v>
      </c>
      <c r="D59" s="7" t="s">
        <v>219</v>
      </c>
      <c r="E59" s="150" t="s">
        <v>232</v>
      </c>
    </row>
    <row r="60" spans="1:5" ht="21.95" customHeight="1" x14ac:dyDescent="0.25">
      <c r="A60" s="157">
        <v>56</v>
      </c>
      <c r="B60" s="158" t="s">
        <v>233</v>
      </c>
      <c r="C60" s="159" t="s">
        <v>234</v>
      </c>
      <c r="D60" s="10" t="s">
        <v>192</v>
      </c>
      <c r="E60" s="160" t="s">
        <v>235</v>
      </c>
    </row>
    <row r="61" spans="1:5" ht="21.95" customHeight="1" x14ac:dyDescent="0.25">
      <c r="A61" s="144">
        <v>61</v>
      </c>
      <c r="B61" s="146" t="s">
        <v>236</v>
      </c>
      <c r="C61" s="148" t="s">
        <v>237</v>
      </c>
      <c r="D61" s="7" t="s">
        <v>196</v>
      </c>
      <c r="E61" s="150" t="s">
        <v>238</v>
      </c>
    </row>
    <row r="62" spans="1:5" ht="21.95" customHeight="1" x14ac:dyDescent="0.25">
      <c r="A62" s="157">
        <v>63</v>
      </c>
      <c r="B62" s="158" t="s">
        <v>239</v>
      </c>
      <c r="C62" s="159" t="s">
        <v>240</v>
      </c>
      <c r="D62" s="10" t="s">
        <v>219</v>
      </c>
      <c r="E62" s="160" t="s">
        <v>241</v>
      </c>
    </row>
    <row r="63" spans="1:5" ht="21.95" customHeight="1" x14ac:dyDescent="0.25">
      <c r="A63" s="144">
        <v>77</v>
      </c>
      <c r="B63" s="146" t="s">
        <v>242</v>
      </c>
      <c r="C63" s="148" t="s">
        <v>243</v>
      </c>
      <c r="D63" s="7" t="s">
        <v>192</v>
      </c>
      <c r="E63" s="150" t="s">
        <v>244</v>
      </c>
    </row>
    <row r="64" spans="1:5" ht="21.95" customHeight="1" x14ac:dyDescent="0.25">
      <c r="A64" s="157">
        <v>98</v>
      </c>
      <c r="B64" s="158" t="s">
        <v>245</v>
      </c>
      <c r="C64" s="159" t="s">
        <v>246</v>
      </c>
      <c r="D64" s="10" t="s">
        <v>247</v>
      </c>
      <c r="E64" s="160" t="s">
        <v>248</v>
      </c>
    </row>
    <row r="65" spans="1:5" ht="21.95" customHeight="1" thickBot="1" x14ac:dyDescent="0.3">
      <c r="A65" s="145">
        <v>99</v>
      </c>
      <c r="B65" s="147" t="s">
        <v>249</v>
      </c>
      <c r="C65" s="149" t="s">
        <v>246</v>
      </c>
      <c r="D65" s="8" t="s">
        <v>247</v>
      </c>
      <c r="E65" s="151" t="s">
        <v>250</v>
      </c>
    </row>
  </sheetData>
  <mergeCells count="7">
    <mergeCell ref="A42:J42"/>
    <mergeCell ref="A1:J1"/>
    <mergeCell ref="A2:J2"/>
    <mergeCell ref="A4:E4"/>
    <mergeCell ref="A11:J11"/>
    <mergeCell ref="A21:J21"/>
    <mergeCell ref="A31:E3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2B58C-ADAE-4D8F-BE80-EE994C6F8C15}">
  <dimension ref="A1:W13"/>
  <sheetViews>
    <sheetView topLeftCell="H1" workbookViewId="0">
      <pane ySplit="4" topLeftCell="A5" activePane="bottomLeft" state="frozen"/>
      <selection pane="bottomLeft" activeCell="G6" sqref="G6"/>
    </sheetView>
  </sheetViews>
  <sheetFormatPr defaultRowHeight="15" x14ac:dyDescent="0.25"/>
  <cols>
    <col min="1" max="1" width="7.5703125" customWidth="1"/>
    <col min="2" max="2" width="16.140625" customWidth="1"/>
    <col min="3" max="3" width="12.42578125" customWidth="1"/>
    <col min="4" max="4" width="10.42578125" customWidth="1"/>
    <col min="5" max="5" width="9.5703125" customWidth="1"/>
    <col min="6" max="6" width="10.42578125" customWidth="1"/>
    <col min="7" max="7" width="32.42578125" customWidth="1"/>
    <col min="8" max="12" width="9.5703125" customWidth="1"/>
    <col min="13" max="13" width="10.42578125" customWidth="1"/>
    <col min="14" max="14" width="11.42578125" customWidth="1"/>
    <col min="15" max="15" width="14.28515625" customWidth="1"/>
    <col min="16" max="16" width="13.28515625" customWidth="1"/>
    <col min="17" max="17" width="10.42578125" customWidth="1"/>
    <col min="18" max="18" width="13.28515625" customWidth="1"/>
    <col min="19" max="19" width="12.42578125" customWidth="1"/>
    <col min="20" max="21" width="13.28515625" customWidth="1"/>
    <col min="22" max="22" width="16.140625" customWidth="1"/>
    <col min="23" max="23" width="22.85546875" customWidth="1"/>
  </cols>
  <sheetData>
    <row r="1" spans="1:23" ht="30" customHeight="1" x14ac:dyDescent="0.3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9"/>
    </row>
    <row r="2" spans="1:23" ht="24.95" customHeight="1" x14ac:dyDescent="0.25">
      <c r="A2" s="71" t="s">
        <v>1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80"/>
    </row>
    <row r="3" spans="1:23" ht="20.100000000000001" customHeight="1" thickBot="1" x14ac:dyDescent="0.3">
      <c r="A3" s="125" t="s">
        <v>2</v>
      </c>
      <c r="B3" s="1"/>
      <c r="C3" s="1"/>
      <c r="D3" s="1"/>
      <c r="E3" s="1"/>
      <c r="F3" s="127"/>
      <c r="G3" s="5"/>
      <c r="H3" s="3" t="s">
        <v>3</v>
      </c>
      <c r="I3" s="1"/>
      <c r="J3" s="1"/>
      <c r="K3" s="1"/>
      <c r="L3" s="2"/>
      <c r="M3" s="3" t="s">
        <v>4</v>
      </c>
      <c r="N3" s="1"/>
      <c r="O3" s="1"/>
      <c r="P3" s="1"/>
      <c r="Q3" s="1"/>
      <c r="R3" s="2"/>
      <c r="S3" s="3" t="s">
        <v>5</v>
      </c>
      <c r="T3" s="1"/>
      <c r="U3" s="1"/>
      <c r="V3" s="1"/>
      <c r="W3" s="126"/>
    </row>
    <row r="4" spans="1:23" ht="39.950000000000003" customHeight="1" thickBot="1" x14ac:dyDescent="0.3">
      <c r="A4" s="91" t="s">
        <v>6</v>
      </c>
      <c r="B4" s="41" t="s">
        <v>7</v>
      </c>
      <c r="C4" s="41" t="s">
        <v>8</v>
      </c>
      <c r="D4" s="41" t="s">
        <v>9</v>
      </c>
      <c r="E4" s="42" t="s">
        <v>10</v>
      </c>
      <c r="F4" s="6" t="s">
        <v>166</v>
      </c>
      <c r="G4" s="6" t="s">
        <v>167</v>
      </c>
      <c r="H4" s="40" t="s">
        <v>11</v>
      </c>
      <c r="I4" s="41" t="s">
        <v>12</v>
      </c>
      <c r="J4" s="41" t="s">
        <v>13</v>
      </c>
      <c r="K4" s="41" t="s">
        <v>14</v>
      </c>
      <c r="L4" s="41" t="s">
        <v>15</v>
      </c>
      <c r="M4" s="41" t="s">
        <v>16</v>
      </c>
      <c r="N4" s="41" t="s">
        <v>17</v>
      </c>
      <c r="O4" s="41" t="s">
        <v>18</v>
      </c>
      <c r="P4" s="41" t="s">
        <v>19</v>
      </c>
      <c r="Q4" s="41" t="s">
        <v>20</v>
      </c>
      <c r="R4" s="41" t="s">
        <v>21</v>
      </c>
      <c r="S4" s="41" t="s">
        <v>22</v>
      </c>
      <c r="T4" s="41" t="s">
        <v>23</v>
      </c>
      <c r="U4" s="41" t="s">
        <v>24</v>
      </c>
      <c r="V4" s="41" t="s">
        <v>25</v>
      </c>
      <c r="W4" s="98" t="s">
        <v>26</v>
      </c>
    </row>
    <row r="5" spans="1:23" ht="21.95" customHeight="1" x14ac:dyDescent="0.25">
      <c r="A5" s="72">
        <v>1</v>
      </c>
      <c r="B5" s="9" t="s">
        <v>31</v>
      </c>
      <c r="C5" s="9" t="s">
        <v>32</v>
      </c>
      <c r="D5" s="9" t="s">
        <v>33</v>
      </c>
      <c r="E5" s="136">
        <v>10</v>
      </c>
      <c r="F5" s="134">
        <v>20</v>
      </c>
      <c r="G5" s="135" t="s">
        <v>168</v>
      </c>
      <c r="H5" s="140">
        <v>4500</v>
      </c>
      <c r="I5" s="12"/>
      <c r="J5" s="12"/>
      <c r="K5" s="12"/>
      <c r="L5" s="12"/>
      <c r="M5" s="12">
        <v>45</v>
      </c>
      <c r="N5" s="12">
        <v>200</v>
      </c>
      <c r="O5" s="12">
        <v>4500</v>
      </c>
      <c r="P5" s="12">
        <v>400</v>
      </c>
      <c r="Q5" s="12">
        <v>0</v>
      </c>
      <c r="R5" s="9">
        <f>(O5+P5+Q5)*M5/1000</f>
        <v>220.5</v>
      </c>
      <c r="S5" s="9">
        <f>E5^2/162</f>
        <v>0.61728395061728392</v>
      </c>
      <c r="T5" s="9">
        <f>R5*S5</f>
        <v>136.11111111111111</v>
      </c>
      <c r="U5" s="12">
        <v>65</v>
      </c>
      <c r="V5" s="9">
        <f>T5*U5</f>
        <v>8847.2222222222226</v>
      </c>
      <c r="W5" s="81" t="s">
        <v>34</v>
      </c>
    </row>
    <row r="6" spans="1:23" ht="21.95" customHeight="1" x14ac:dyDescent="0.25">
      <c r="A6" s="73">
        <v>2</v>
      </c>
      <c r="B6" s="7" t="s">
        <v>35</v>
      </c>
      <c r="C6" s="7" t="s">
        <v>36</v>
      </c>
      <c r="D6" s="7" t="s">
        <v>33</v>
      </c>
      <c r="E6" s="137">
        <v>10</v>
      </c>
      <c r="F6" s="128">
        <v>20</v>
      </c>
      <c r="G6" s="131" t="s">
        <v>168</v>
      </c>
      <c r="H6" s="141">
        <v>3000</v>
      </c>
      <c r="I6" s="13"/>
      <c r="J6" s="13"/>
      <c r="K6" s="13"/>
      <c r="L6" s="13"/>
      <c r="M6" s="13">
        <v>30</v>
      </c>
      <c r="N6" s="13">
        <v>200</v>
      </c>
      <c r="O6" s="13">
        <v>3000</v>
      </c>
      <c r="P6" s="13">
        <v>400</v>
      </c>
      <c r="Q6" s="13">
        <v>0</v>
      </c>
      <c r="R6" s="7">
        <f>(O6+P6+Q6)*M6/1000</f>
        <v>102</v>
      </c>
      <c r="S6" s="7">
        <f>E6^2/162</f>
        <v>0.61728395061728392</v>
      </c>
      <c r="T6" s="7">
        <f>R6*S6</f>
        <v>62.962962962962962</v>
      </c>
      <c r="U6" s="13">
        <v>65</v>
      </c>
      <c r="V6" s="7">
        <f>T6*U6</f>
        <v>4092.5925925925926</v>
      </c>
      <c r="W6" s="82" t="s">
        <v>37</v>
      </c>
    </row>
    <row r="7" spans="1:23" ht="21.95" customHeight="1" x14ac:dyDescent="0.25">
      <c r="A7" s="74">
        <v>3</v>
      </c>
      <c r="B7" s="10" t="s">
        <v>38</v>
      </c>
      <c r="C7" s="10" t="s">
        <v>39</v>
      </c>
      <c r="D7" s="10" t="s">
        <v>33</v>
      </c>
      <c r="E7" s="138">
        <v>8</v>
      </c>
      <c r="F7" s="129">
        <v>20</v>
      </c>
      <c r="G7" s="132" t="s">
        <v>168</v>
      </c>
      <c r="H7" s="142">
        <v>5000</v>
      </c>
      <c r="I7" s="14"/>
      <c r="J7" s="14"/>
      <c r="K7" s="14"/>
      <c r="L7" s="14"/>
      <c r="M7" s="14">
        <v>25</v>
      </c>
      <c r="N7" s="14">
        <v>250</v>
      </c>
      <c r="O7" s="14">
        <v>5000</v>
      </c>
      <c r="P7" s="14">
        <v>300</v>
      </c>
      <c r="Q7" s="14">
        <v>0</v>
      </c>
      <c r="R7" s="10">
        <f>(O7+P7+Q7)*M7/1000</f>
        <v>132.5</v>
      </c>
      <c r="S7" s="10">
        <f>E7^2/162</f>
        <v>0.39506172839506171</v>
      </c>
      <c r="T7" s="10">
        <f>R7*S7</f>
        <v>52.345679012345677</v>
      </c>
      <c r="U7" s="14">
        <v>65</v>
      </c>
      <c r="V7" s="10">
        <f>T7*U7</f>
        <v>3402.4691358024688</v>
      </c>
      <c r="W7" s="83" t="s">
        <v>40</v>
      </c>
    </row>
    <row r="8" spans="1:23" ht="21.95" customHeight="1" x14ac:dyDescent="0.25">
      <c r="A8" s="73">
        <v>4</v>
      </c>
      <c r="B8" s="7" t="s">
        <v>41</v>
      </c>
      <c r="C8" s="7" t="s">
        <v>42</v>
      </c>
      <c r="D8" s="7" t="s">
        <v>33</v>
      </c>
      <c r="E8" s="137">
        <v>12</v>
      </c>
      <c r="F8" s="128">
        <v>20</v>
      </c>
      <c r="G8" s="131" t="s">
        <v>168</v>
      </c>
      <c r="H8" s="141">
        <v>5500</v>
      </c>
      <c r="I8" s="13"/>
      <c r="J8" s="13"/>
      <c r="K8" s="13"/>
      <c r="L8" s="13"/>
      <c r="M8" s="13">
        <v>50</v>
      </c>
      <c r="N8" s="13">
        <v>175</v>
      </c>
      <c r="O8" s="13">
        <v>5500</v>
      </c>
      <c r="P8" s="13">
        <v>480</v>
      </c>
      <c r="Q8" s="13">
        <v>0</v>
      </c>
      <c r="R8" s="7">
        <f>(O8+P8+Q8)*M8/1000</f>
        <v>299</v>
      </c>
      <c r="S8" s="7">
        <f>E8^2/162</f>
        <v>0.88888888888888884</v>
      </c>
      <c r="T8" s="7">
        <f>R8*S8</f>
        <v>265.77777777777777</v>
      </c>
      <c r="U8" s="13">
        <v>65</v>
      </c>
      <c r="V8" s="7">
        <f>T8*U8</f>
        <v>17275.555555555555</v>
      </c>
      <c r="W8" s="82" t="s">
        <v>34</v>
      </c>
    </row>
    <row r="9" spans="1:23" ht="21.95" customHeight="1" thickBot="1" x14ac:dyDescent="0.3">
      <c r="A9" s="75">
        <v>5</v>
      </c>
      <c r="B9" s="11" t="s">
        <v>43</v>
      </c>
      <c r="C9" s="11" t="s">
        <v>44</v>
      </c>
      <c r="D9" s="11" t="s">
        <v>33</v>
      </c>
      <c r="E9" s="139">
        <v>10</v>
      </c>
      <c r="F9" s="130">
        <v>38</v>
      </c>
      <c r="G9" s="133" t="s">
        <v>169</v>
      </c>
      <c r="H9" s="143">
        <v>2500</v>
      </c>
      <c r="I9" s="15"/>
      <c r="J9" s="15"/>
      <c r="K9" s="15"/>
      <c r="L9" s="15"/>
      <c r="M9" s="15">
        <v>35</v>
      </c>
      <c r="N9" s="15">
        <v>200</v>
      </c>
      <c r="O9" s="15">
        <v>2500</v>
      </c>
      <c r="P9" s="15">
        <v>400</v>
      </c>
      <c r="Q9" s="15">
        <v>0</v>
      </c>
      <c r="R9" s="23">
        <f>(O9+P9+Q9)*M9/1000</f>
        <v>101.5</v>
      </c>
      <c r="S9" s="23">
        <f>E9^2/162</f>
        <v>0.61728395061728392</v>
      </c>
      <c r="T9" s="23">
        <f>R9*S9</f>
        <v>62.654320987654316</v>
      </c>
      <c r="U9" s="24">
        <v>65</v>
      </c>
      <c r="V9" s="23">
        <f>T9*U9</f>
        <v>4072.5308641975307</v>
      </c>
      <c r="W9" s="84" t="s">
        <v>45</v>
      </c>
    </row>
    <row r="10" spans="1:23" ht="24.95" customHeight="1" thickBot="1" x14ac:dyDescent="0.3">
      <c r="A10" s="76" t="s">
        <v>109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5">
        <f>SUM(R5:R9)</f>
        <v>855.5</v>
      </c>
      <c r="S10" s="25"/>
      <c r="T10" s="25">
        <f>SUM(T5:T9)</f>
        <v>579.85185185185173</v>
      </c>
      <c r="U10" s="25"/>
      <c r="V10" s="25">
        <f>SUM(V5:V9)</f>
        <v>37690.370370370365</v>
      </c>
      <c r="W10" s="85"/>
    </row>
    <row r="11" spans="1:23" ht="21.95" customHeight="1" x14ac:dyDescent="0.25">
      <c r="A11" s="77" t="s">
        <v>96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86"/>
    </row>
    <row r="12" spans="1:23" ht="30" customHeight="1" x14ac:dyDescent="0.25">
      <c r="A12" s="78" t="s">
        <v>97</v>
      </c>
      <c r="B12" s="17" t="s">
        <v>98</v>
      </c>
      <c r="C12" s="17" t="s">
        <v>99</v>
      </c>
      <c r="D12" s="17" t="s">
        <v>100</v>
      </c>
      <c r="E12" s="17" t="s">
        <v>101</v>
      </c>
      <c r="F12" s="17"/>
      <c r="G12" s="17"/>
      <c r="H12" s="17" t="s">
        <v>102</v>
      </c>
      <c r="I12" s="17" t="s">
        <v>103</v>
      </c>
      <c r="J12" s="18" t="s">
        <v>104</v>
      </c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85"/>
    </row>
    <row r="13" spans="1:23" ht="20.100000000000001" customHeight="1" x14ac:dyDescent="0.25">
      <c r="A13" s="79" t="s">
        <v>105</v>
      </c>
      <c r="B13" s="19" t="s">
        <v>106</v>
      </c>
      <c r="C13" s="19" t="s">
        <v>107</v>
      </c>
      <c r="D13" s="20">
        <v>46127</v>
      </c>
      <c r="E13" s="19">
        <f>T10</f>
        <v>579.85185185185173</v>
      </c>
      <c r="F13" s="19"/>
      <c r="G13" s="19"/>
      <c r="H13" s="26">
        <v>0</v>
      </c>
      <c r="I13" s="19">
        <f>E13-H13</f>
        <v>579.85185185185173</v>
      </c>
      <c r="J13" s="21" t="s">
        <v>108</v>
      </c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85"/>
    </row>
  </sheetData>
  <mergeCells count="8">
    <mergeCell ref="A11:W11"/>
    <mergeCell ref="A10:Q10"/>
    <mergeCell ref="A3:G3"/>
    <mergeCell ref="A1:W1"/>
    <mergeCell ref="A2:W2"/>
    <mergeCell ref="H3:L3"/>
    <mergeCell ref="M3:R3"/>
    <mergeCell ref="S3:W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75873-6776-42BA-8479-675813D14F6A}">
  <dimension ref="A1:W13"/>
  <sheetViews>
    <sheetView tabSelected="1" workbookViewId="0">
      <pane ySplit="4" topLeftCell="A5" activePane="bottomLeft" state="frozen"/>
      <selection pane="bottomLeft" activeCell="L19" sqref="L19"/>
    </sheetView>
  </sheetViews>
  <sheetFormatPr defaultRowHeight="15" x14ac:dyDescent="0.25"/>
  <cols>
    <col min="1" max="1" width="7.5703125" customWidth="1"/>
    <col min="2" max="2" width="16.140625" customWidth="1"/>
    <col min="3" max="3" width="12.42578125" customWidth="1"/>
    <col min="4" max="4" width="10.42578125" customWidth="1"/>
    <col min="5" max="5" width="9.5703125" customWidth="1"/>
    <col min="6" max="6" width="10.42578125" customWidth="1"/>
    <col min="7" max="7" width="32.42578125" customWidth="1"/>
    <col min="8" max="12" width="9.5703125" customWidth="1"/>
    <col min="13" max="13" width="10.42578125" customWidth="1"/>
    <col min="14" max="14" width="11.42578125" customWidth="1"/>
    <col min="15" max="15" width="14.28515625" customWidth="1"/>
    <col min="16" max="16" width="13.28515625" customWidth="1"/>
    <col min="17" max="17" width="10.42578125" customWidth="1"/>
    <col min="18" max="18" width="13.28515625" customWidth="1"/>
    <col min="19" max="19" width="12.42578125" customWidth="1"/>
    <col min="20" max="21" width="13.28515625" customWidth="1"/>
    <col min="22" max="22" width="16.140625" customWidth="1"/>
    <col min="23" max="23" width="22.85546875" customWidth="1"/>
  </cols>
  <sheetData>
    <row r="1" spans="1:23" ht="30" customHeight="1" x14ac:dyDescent="0.3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9"/>
    </row>
    <row r="2" spans="1:23" ht="24.95" customHeight="1" x14ac:dyDescent="0.25">
      <c r="A2" s="71" t="s">
        <v>27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80"/>
    </row>
    <row r="3" spans="1:23" ht="20.100000000000001" customHeight="1" thickBot="1" x14ac:dyDescent="0.3">
      <c r="A3" s="125" t="s">
        <v>2</v>
      </c>
      <c r="B3" s="1"/>
      <c r="C3" s="1"/>
      <c r="D3" s="1"/>
      <c r="E3" s="1"/>
      <c r="F3" s="127"/>
      <c r="G3" s="5"/>
      <c r="H3" s="3" t="s">
        <v>3</v>
      </c>
      <c r="I3" s="1"/>
      <c r="J3" s="1"/>
      <c r="K3" s="1"/>
      <c r="L3" s="2"/>
      <c r="M3" s="3" t="s">
        <v>4</v>
      </c>
      <c r="N3" s="1"/>
      <c r="O3" s="1"/>
      <c r="P3" s="1"/>
      <c r="Q3" s="1"/>
      <c r="R3" s="2"/>
      <c r="S3" s="3" t="s">
        <v>5</v>
      </c>
      <c r="T3" s="1"/>
      <c r="U3" s="1"/>
      <c r="V3" s="1"/>
      <c r="W3" s="126"/>
    </row>
    <row r="4" spans="1:23" ht="39.950000000000003" customHeight="1" thickBot="1" x14ac:dyDescent="0.3">
      <c r="A4" s="91" t="s">
        <v>6</v>
      </c>
      <c r="B4" s="41" t="s">
        <v>7</v>
      </c>
      <c r="C4" s="41" t="s">
        <v>8</v>
      </c>
      <c r="D4" s="41" t="s">
        <v>9</v>
      </c>
      <c r="E4" s="42" t="s">
        <v>10</v>
      </c>
      <c r="F4" s="6" t="s">
        <v>166</v>
      </c>
      <c r="G4" s="6" t="s">
        <v>167</v>
      </c>
      <c r="H4" s="40" t="s">
        <v>11</v>
      </c>
      <c r="I4" s="41" t="s">
        <v>12</v>
      </c>
      <c r="J4" s="41" t="s">
        <v>13</v>
      </c>
      <c r="K4" s="41" t="s">
        <v>14</v>
      </c>
      <c r="L4" s="41" t="s">
        <v>15</v>
      </c>
      <c r="M4" s="41" t="s">
        <v>16</v>
      </c>
      <c r="N4" s="41" t="s">
        <v>17</v>
      </c>
      <c r="O4" s="41" t="s">
        <v>18</v>
      </c>
      <c r="P4" s="41" t="s">
        <v>19</v>
      </c>
      <c r="Q4" s="41" t="s">
        <v>20</v>
      </c>
      <c r="R4" s="41" t="s">
        <v>21</v>
      </c>
      <c r="S4" s="41" t="s">
        <v>22</v>
      </c>
      <c r="T4" s="41" t="s">
        <v>23</v>
      </c>
      <c r="U4" s="41" t="s">
        <v>24</v>
      </c>
      <c r="V4" s="41" t="s">
        <v>25</v>
      </c>
      <c r="W4" s="98" t="s">
        <v>26</v>
      </c>
    </row>
    <row r="5" spans="1:23" ht="21.95" customHeight="1" x14ac:dyDescent="0.25">
      <c r="A5" s="72">
        <v>1</v>
      </c>
      <c r="B5" s="9" t="s">
        <v>46</v>
      </c>
      <c r="C5" s="9" t="s">
        <v>47</v>
      </c>
      <c r="D5" s="9" t="s">
        <v>33</v>
      </c>
      <c r="E5" s="136">
        <v>16</v>
      </c>
      <c r="F5" s="134">
        <v>20</v>
      </c>
      <c r="G5" s="135" t="s">
        <v>168</v>
      </c>
      <c r="H5" s="140">
        <v>5000</v>
      </c>
      <c r="I5" s="12">
        <v>150</v>
      </c>
      <c r="J5" s="12"/>
      <c r="K5" s="12"/>
      <c r="L5" s="12"/>
      <c r="M5" s="12">
        <v>4</v>
      </c>
      <c r="N5" s="12"/>
      <c r="O5" s="12">
        <v>5300</v>
      </c>
      <c r="P5" s="12">
        <v>640</v>
      </c>
      <c r="Q5" s="12">
        <v>0</v>
      </c>
      <c r="R5" s="9">
        <f>(O5+P5+Q5)*M5/1000</f>
        <v>23.76</v>
      </c>
      <c r="S5" s="9">
        <f>E5^2/162</f>
        <v>1.5802469135802468</v>
      </c>
      <c r="T5" s="9">
        <f>R5*S5</f>
        <v>37.546666666666667</v>
      </c>
      <c r="U5" s="12">
        <v>65</v>
      </c>
      <c r="V5" s="9">
        <f>T5*U5</f>
        <v>2440.5333333333333</v>
      </c>
      <c r="W5" s="81" t="s">
        <v>48</v>
      </c>
    </row>
    <row r="6" spans="1:23" ht="21.95" customHeight="1" x14ac:dyDescent="0.25">
      <c r="A6" s="73">
        <v>2</v>
      </c>
      <c r="B6" s="7" t="s">
        <v>49</v>
      </c>
      <c r="C6" s="7" t="s">
        <v>50</v>
      </c>
      <c r="D6" s="7" t="s">
        <v>33</v>
      </c>
      <c r="E6" s="137">
        <v>16</v>
      </c>
      <c r="F6" s="128">
        <v>20</v>
      </c>
      <c r="G6" s="131" t="s">
        <v>168</v>
      </c>
      <c r="H6" s="141">
        <v>5000</v>
      </c>
      <c r="I6" s="13">
        <v>150</v>
      </c>
      <c r="J6" s="13"/>
      <c r="K6" s="13"/>
      <c r="L6" s="13"/>
      <c r="M6" s="13">
        <v>2</v>
      </c>
      <c r="N6" s="13"/>
      <c r="O6" s="13">
        <v>5300</v>
      </c>
      <c r="P6" s="13">
        <v>640</v>
      </c>
      <c r="Q6" s="13">
        <v>0</v>
      </c>
      <c r="R6" s="7">
        <f>(O6+P6+Q6)*M6/1000</f>
        <v>11.88</v>
      </c>
      <c r="S6" s="7">
        <f>E6^2/162</f>
        <v>1.5802469135802468</v>
      </c>
      <c r="T6" s="7">
        <f>R6*S6</f>
        <v>18.773333333333333</v>
      </c>
      <c r="U6" s="13">
        <v>65</v>
      </c>
      <c r="V6" s="7">
        <f>T6*U6</f>
        <v>1220.2666666666667</v>
      </c>
      <c r="W6" s="82" t="s">
        <v>51</v>
      </c>
    </row>
    <row r="7" spans="1:23" ht="21.95" customHeight="1" x14ac:dyDescent="0.25">
      <c r="A7" s="74">
        <v>3</v>
      </c>
      <c r="B7" s="10" t="s">
        <v>52</v>
      </c>
      <c r="C7" s="10" t="s">
        <v>53</v>
      </c>
      <c r="D7" s="10" t="s">
        <v>33</v>
      </c>
      <c r="E7" s="138">
        <v>8</v>
      </c>
      <c r="F7" s="129">
        <v>51</v>
      </c>
      <c r="G7" s="132" t="s">
        <v>170</v>
      </c>
      <c r="H7" s="142">
        <v>230</v>
      </c>
      <c r="I7" s="14">
        <v>400</v>
      </c>
      <c r="J7" s="14">
        <v>230</v>
      </c>
      <c r="K7" s="14">
        <v>400</v>
      </c>
      <c r="L7" s="14"/>
      <c r="M7" s="14">
        <v>34</v>
      </c>
      <c r="N7" s="14">
        <v>150</v>
      </c>
      <c r="O7" s="14">
        <v>1260</v>
      </c>
      <c r="P7" s="14">
        <v>0</v>
      </c>
      <c r="Q7" s="14">
        <v>0</v>
      </c>
      <c r="R7" s="10">
        <f>(O7+P7+Q7)*M7/1000</f>
        <v>42.84</v>
      </c>
      <c r="S7" s="10">
        <f>E7^2/162</f>
        <v>0.39506172839506171</v>
      </c>
      <c r="T7" s="10">
        <f>R7*S7</f>
        <v>16.924444444444443</v>
      </c>
      <c r="U7" s="14">
        <v>65</v>
      </c>
      <c r="V7" s="10">
        <f>T7*U7</f>
        <v>1100.0888888888887</v>
      </c>
      <c r="W7" s="83" t="s">
        <v>54</v>
      </c>
    </row>
    <row r="8" spans="1:23" ht="21.95" customHeight="1" x14ac:dyDescent="0.25">
      <c r="A8" s="73">
        <v>4</v>
      </c>
      <c r="B8" s="7" t="s">
        <v>55</v>
      </c>
      <c r="C8" s="7" t="s">
        <v>56</v>
      </c>
      <c r="D8" s="7" t="s">
        <v>33</v>
      </c>
      <c r="E8" s="137">
        <v>20</v>
      </c>
      <c r="F8" s="128">
        <v>20</v>
      </c>
      <c r="G8" s="131" t="s">
        <v>168</v>
      </c>
      <c r="H8" s="141">
        <v>6000</v>
      </c>
      <c r="I8" s="13">
        <v>200</v>
      </c>
      <c r="J8" s="13"/>
      <c r="K8" s="13"/>
      <c r="L8" s="13"/>
      <c r="M8" s="13">
        <v>5</v>
      </c>
      <c r="N8" s="13"/>
      <c r="O8" s="13">
        <v>6400</v>
      </c>
      <c r="P8" s="13">
        <v>800</v>
      </c>
      <c r="Q8" s="13">
        <v>0</v>
      </c>
      <c r="R8" s="7">
        <f>(O8+P8+Q8)*M8/1000</f>
        <v>36</v>
      </c>
      <c r="S8" s="7">
        <f>E8^2/162</f>
        <v>2.4691358024691357</v>
      </c>
      <c r="T8" s="7">
        <f>R8*S8</f>
        <v>88.888888888888886</v>
      </c>
      <c r="U8" s="13">
        <v>65</v>
      </c>
      <c r="V8" s="7">
        <f>T8*U8</f>
        <v>5777.7777777777774</v>
      </c>
      <c r="W8" s="82" t="s">
        <v>48</v>
      </c>
    </row>
    <row r="9" spans="1:23" ht="21.95" customHeight="1" thickBot="1" x14ac:dyDescent="0.3">
      <c r="A9" s="75">
        <v>5</v>
      </c>
      <c r="B9" s="11" t="s">
        <v>57</v>
      </c>
      <c r="C9" s="11" t="s">
        <v>58</v>
      </c>
      <c r="D9" s="11" t="s">
        <v>33</v>
      </c>
      <c r="E9" s="139">
        <v>8</v>
      </c>
      <c r="F9" s="130">
        <v>51</v>
      </c>
      <c r="G9" s="133" t="s">
        <v>170</v>
      </c>
      <c r="H9" s="143">
        <v>280</v>
      </c>
      <c r="I9" s="15">
        <v>500</v>
      </c>
      <c r="J9" s="15">
        <v>280</v>
      </c>
      <c r="K9" s="15">
        <v>500</v>
      </c>
      <c r="L9" s="15"/>
      <c r="M9" s="15">
        <v>41</v>
      </c>
      <c r="N9" s="15">
        <v>150</v>
      </c>
      <c r="O9" s="15">
        <v>1560</v>
      </c>
      <c r="P9" s="15">
        <v>0</v>
      </c>
      <c r="Q9" s="15">
        <v>0</v>
      </c>
      <c r="R9" s="23">
        <f>(O9+P9+Q9)*M9/1000</f>
        <v>63.96</v>
      </c>
      <c r="S9" s="23">
        <f>E9^2/162</f>
        <v>0.39506172839506171</v>
      </c>
      <c r="T9" s="23">
        <f>R9*S9</f>
        <v>25.268148148148146</v>
      </c>
      <c r="U9" s="24">
        <v>65</v>
      </c>
      <c r="V9" s="23">
        <f>T9*U9</f>
        <v>1642.4296296296295</v>
      </c>
      <c r="W9" s="84" t="s">
        <v>54</v>
      </c>
    </row>
    <row r="10" spans="1:23" ht="24.95" customHeight="1" thickBot="1" x14ac:dyDescent="0.3">
      <c r="A10" s="76" t="s">
        <v>109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5">
        <f>SUM(R5:R9)</f>
        <v>178.44</v>
      </c>
      <c r="S10" s="25"/>
      <c r="T10" s="25">
        <f>SUM(T5:T9)</f>
        <v>187.40148148148148</v>
      </c>
      <c r="U10" s="25"/>
      <c r="V10" s="25">
        <f>SUM(V5:V9)</f>
        <v>12181.096296296295</v>
      </c>
      <c r="W10" s="85"/>
    </row>
    <row r="11" spans="1:23" ht="21.95" customHeight="1" x14ac:dyDescent="0.25">
      <c r="A11" s="77" t="s">
        <v>96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86"/>
    </row>
    <row r="12" spans="1:23" ht="30" customHeight="1" x14ac:dyDescent="0.25">
      <c r="A12" s="78" t="s">
        <v>97</v>
      </c>
      <c r="B12" s="17" t="s">
        <v>98</v>
      </c>
      <c r="C12" s="17" t="s">
        <v>99</v>
      </c>
      <c r="D12" s="17" t="s">
        <v>100</v>
      </c>
      <c r="E12" s="17" t="s">
        <v>101</v>
      </c>
      <c r="F12" s="17"/>
      <c r="G12" s="17"/>
      <c r="H12" s="17" t="s">
        <v>102</v>
      </c>
      <c r="I12" s="17" t="s">
        <v>103</v>
      </c>
      <c r="J12" s="18" t="s">
        <v>104</v>
      </c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85"/>
    </row>
    <row r="13" spans="1:23" ht="20.100000000000001" customHeight="1" x14ac:dyDescent="0.25">
      <c r="A13" s="79" t="s">
        <v>105</v>
      </c>
      <c r="B13" s="19" t="s">
        <v>106</v>
      </c>
      <c r="C13" s="19" t="s">
        <v>107</v>
      </c>
      <c r="D13" s="20">
        <v>46127</v>
      </c>
      <c r="E13" s="19">
        <f>T10</f>
        <v>187.40148148148148</v>
      </c>
      <c r="F13" s="19"/>
      <c r="G13" s="19"/>
      <c r="H13" s="26">
        <v>0</v>
      </c>
      <c r="I13" s="19">
        <f>E13-H13</f>
        <v>187.40148148148148</v>
      </c>
      <c r="J13" s="21" t="s">
        <v>108</v>
      </c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85"/>
    </row>
  </sheetData>
  <mergeCells count="8">
    <mergeCell ref="A11:W11"/>
    <mergeCell ref="A10:Q10"/>
    <mergeCell ref="A3:G3"/>
    <mergeCell ref="A1:W1"/>
    <mergeCell ref="A2:W2"/>
    <mergeCell ref="H3:L3"/>
    <mergeCell ref="M3:R3"/>
    <mergeCell ref="S3:W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35D41-D342-4F6A-B637-2BFB9B3BFC74}">
  <dimension ref="A1:W13"/>
  <sheetViews>
    <sheetView workbookViewId="0">
      <pane ySplit="4" topLeftCell="A5" activePane="bottomLeft" state="frozen"/>
      <selection pane="bottomLeft" activeCell="P19" sqref="P19"/>
    </sheetView>
  </sheetViews>
  <sheetFormatPr defaultRowHeight="15" x14ac:dyDescent="0.25"/>
  <cols>
    <col min="1" max="1" width="7.5703125" customWidth="1"/>
    <col min="2" max="2" width="16.140625" customWidth="1"/>
    <col min="3" max="3" width="12.42578125" customWidth="1"/>
    <col min="4" max="4" width="10.42578125" customWidth="1"/>
    <col min="5" max="5" width="9.5703125" customWidth="1"/>
    <col min="6" max="6" width="10.42578125" customWidth="1"/>
    <col min="7" max="7" width="32.42578125" customWidth="1"/>
    <col min="8" max="12" width="9.5703125" customWidth="1"/>
    <col min="13" max="13" width="10.42578125" customWidth="1"/>
    <col min="14" max="14" width="11.42578125" customWidth="1"/>
    <col min="15" max="15" width="14.28515625" customWidth="1"/>
    <col min="16" max="16" width="13.28515625" customWidth="1"/>
    <col min="17" max="17" width="10.42578125" customWidth="1"/>
    <col min="18" max="18" width="13.28515625" customWidth="1"/>
    <col min="19" max="19" width="12.42578125" customWidth="1"/>
    <col min="20" max="21" width="13.28515625" customWidth="1"/>
    <col min="22" max="22" width="16.140625" customWidth="1"/>
    <col min="23" max="23" width="22.85546875" customWidth="1"/>
  </cols>
  <sheetData>
    <row r="1" spans="1:23" ht="30" customHeight="1" x14ac:dyDescent="0.3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9"/>
    </row>
    <row r="2" spans="1:23" ht="24.95" customHeight="1" x14ac:dyDescent="0.25">
      <c r="A2" s="71" t="s">
        <v>28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80"/>
    </row>
    <row r="3" spans="1:23" ht="20.100000000000001" customHeight="1" thickBot="1" x14ac:dyDescent="0.3">
      <c r="A3" s="125" t="s">
        <v>2</v>
      </c>
      <c r="B3" s="1"/>
      <c r="C3" s="1"/>
      <c r="D3" s="1"/>
      <c r="E3" s="1"/>
      <c r="F3" s="127"/>
      <c r="G3" s="5"/>
      <c r="H3" s="3" t="s">
        <v>3</v>
      </c>
      <c r="I3" s="1"/>
      <c r="J3" s="1"/>
      <c r="K3" s="1"/>
      <c r="L3" s="2"/>
      <c r="M3" s="3" t="s">
        <v>4</v>
      </c>
      <c r="N3" s="1"/>
      <c r="O3" s="1"/>
      <c r="P3" s="1"/>
      <c r="Q3" s="1"/>
      <c r="R3" s="2"/>
      <c r="S3" s="3" t="s">
        <v>5</v>
      </c>
      <c r="T3" s="1"/>
      <c r="U3" s="1"/>
      <c r="V3" s="1"/>
      <c r="W3" s="126"/>
    </row>
    <row r="4" spans="1:23" ht="39.950000000000003" customHeight="1" thickBot="1" x14ac:dyDescent="0.3">
      <c r="A4" s="91" t="s">
        <v>6</v>
      </c>
      <c r="B4" s="41" t="s">
        <v>7</v>
      </c>
      <c r="C4" s="41" t="s">
        <v>8</v>
      </c>
      <c r="D4" s="41" t="s">
        <v>9</v>
      </c>
      <c r="E4" s="42" t="s">
        <v>10</v>
      </c>
      <c r="F4" s="6" t="s">
        <v>166</v>
      </c>
      <c r="G4" s="6" t="s">
        <v>167</v>
      </c>
      <c r="H4" s="40" t="s">
        <v>11</v>
      </c>
      <c r="I4" s="41" t="s">
        <v>12</v>
      </c>
      <c r="J4" s="41" t="s">
        <v>13</v>
      </c>
      <c r="K4" s="41" t="s">
        <v>14</v>
      </c>
      <c r="L4" s="41" t="s">
        <v>15</v>
      </c>
      <c r="M4" s="41" t="s">
        <v>16</v>
      </c>
      <c r="N4" s="41" t="s">
        <v>17</v>
      </c>
      <c r="O4" s="41" t="s">
        <v>18</v>
      </c>
      <c r="P4" s="41" t="s">
        <v>19</v>
      </c>
      <c r="Q4" s="41" t="s">
        <v>20</v>
      </c>
      <c r="R4" s="41" t="s">
        <v>21</v>
      </c>
      <c r="S4" s="41" t="s">
        <v>22</v>
      </c>
      <c r="T4" s="41" t="s">
        <v>23</v>
      </c>
      <c r="U4" s="41" t="s">
        <v>24</v>
      </c>
      <c r="V4" s="41" t="s">
        <v>25</v>
      </c>
      <c r="W4" s="98" t="s">
        <v>26</v>
      </c>
    </row>
    <row r="5" spans="1:23" ht="21.95" customHeight="1" x14ac:dyDescent="0.25">
      <c r="A5" s="72">
        <v>1</v>
      </c>
      <c r="B5" s="9" t="s">
        <v>59</v>
      </c>
      <c r="C5" s="9" t="s">
        <v>60</v>
      </c>
      <c r="D5" s="9" t="s">
        <v>33</v>
      </c>
      <c r="E5" s="136">
        <v>20</v>
      </c>
      <c r="F5" s="134">
        <v>20</v>
      </c>
      <c r="G5" s="135" t="s">
        <v>168</v>
      </c>
      <c r="H5" s="140">
        <v>3500</v>
      </c>
      <c r="I5" s="12"/>
      <c r="J5" s="12"/>
      <c r="K5" s="12"/>
      <c r="L5" s="12"/>
      <c r="M5" s="12">
        <v>8</v>
      </c>
      <c r="N5" s="12"/>
      <c r="O5" s="12">
        <v>3500</v>
      </c>
      <c r="P5" s="12">
        <v>800</v>
      </c>
      <c r="Q5" s="12">
        <v>0</v>
      </c>
      <c r="R5" s="9">
        <f>(O5+P5+Q5)*M5/1000</f>
        <v>34.4</v>
      </c>
      <c r="S5" s="9">
        <f>E5^2/162</f>
        <v>2.4691358024691357</v>
      </c>
      <c r="T5" s="9">
        <f>R5*S5</f>
        <v>84.938271604938265</v>
      </c>
      <c r="U5" s="12">
        <v>65</v>
      </c>
      <c r="V5" s="9">
        <f>T5*U5</f>
        <v>5520.9876543209875</v>
      </c>
      <c r="W5" s="81" t="s">
        <v>61</v>
      </c>
    </row>
    <row r="6" spans="1:23" ht="21.95" customHeight="1" x14ac:dyDescent="0.25">
      <c r="A6" s="73">
        <v>2</v>
      </c>
      <c r="B6" s="7" t="s">
        <v>62</v>
      </c>
      <c r="C6" s="7" t="s">
        <v>63</v>
      </c>
      <c r="D6" s="7" t="s">
        <v>33</v>
      </c>
      <c r="E6" s="137">
        <v>8</v>
      </c>
      <c r="F6" s="128">
        <v>51</v>
      </c>
      <c r="G6" s="131" t="s">
        <v>171</v>
      </c>
      <c r="H6" s="141">
        <v>280</v>
      </c>
      <c r="I6" s="13">
        <v>380</v>
      </c>
      <c r="J6" s="13">
        <v>280</v>
      </c>
      <c r="K6" s="13">
        <v>380</v>
      </c>
      <c r="L6" s="13"/>
      <c r="M6" s="13">
        <v>24</v>
      </c>
      <c r="N6" s="13">
        <v>150</v>
      </c>
      <c r="O6" s="13">
        <v>1320</v>
      </c>
      <c r="P6" s="13">
        <v>0</v>
      </c>
      <c r="Q6" s="13">
        <v>0</v>
      </c>
      <c r="R6" s="7">
        <f>(O6+P6+Q6)*M6/1000</f>
        <v>31.68</v>
      </c>
      <c r="S6" s="7">
        <f>E6^2/162</f>
        <v>0.39506172839506171</v>
      </c>
      <c r="T6" s="7">
        <f>R6*S6</f>
        <v>12.515555555555554</v>
      </c>
      <c r="U6" s="13">
        <v>65</v>
      </c>
      <c r="V6" s="7">
        <f>T6*U6</f>
        <v>813.51111111111106</v>
      </c>
      <c r="W6" s="82" t="s">
        <v>64</v>
      </c>
    </row>
    <row r="7" spans="1:23" ht="21.95" customHeight="1" x14ac:dyDescent="0.25">
      <c r="A7" s="74">
        <v>3</v>
      </c>
      <c r="B7" s="10" t="s">
        <v>65</v>
      </c>
      <c r="C7" s="10" t="s">
        <v>66</v>
      </c>
      <c r="D7" s="10" t="s">
        <v>33</v>
      </c>
      <c r="E7" s="138">
        <v>25</v>
      </c>
      <c r="F7" s="129">
        <v>20</v>
      </c>
      <c r="G7" s="132" t="s">
        <v>168</v>
      </c>
      <c r="H7" s="142">
        <v>4000</v>
      </c>
      <c r="I7" s="14"/>
      <c r="J7" s="14"/>
      <c r="K7" s="14"/>
      <c r="L7" s="14"/>
      <c r="M7" s="14">
        <v>12</v>
      </c>
      <c r="N7" s="14"/>
      <c r="O7" s="14">
        <v>4000</v>
      </c>
      <c r="P7" s="14">
        <v>1000</v>
      </c>
      <c r="Q7" s="14">
        <v>0</v>
      </c>
      <c r="R7" s="10">
        <f>(O7+P7+Q7)*M7/1000</f>
        <v>60</v>
      </c>
      <c r="S7" s="10">
        <f>E7^2/162</f>
        <v>3.8580246913580245</v>
      </c>
      <c r="T7" s="10">
        <f>R7*S7</f>
        <v>231.48148148148147</v>
      </c>
      <c r="U7" s="14">
        <v>65</v>
      </c>
      <c r="V7" s="10">
        <f>T7*U7</f>
        <v>15046.296296296296</v>
      </c>
      <c r="W7" s="83" t="s">
        <v>61</v>
      </c>
    </row>
    <row r="8" spans="1:23" ht="21.95" customHeight="1" x14ac:dyDescent="0.25">
      <c r="A8" s="73">
        <v>4</v>
      </c>
      <c r="B8" s="7" t="s">
        <v>67</v>
      </c>
      <c r="C8" s="7" t="s">
        <v>68</v>
      </c>
      <c r="D8" s="7" t="s">
        <v>33</v>
      </c>
      <c r="E8" s="137">
        <v>10</v>
      </c>
      <c r="F8" s="128">
        <v>51</v>
      </c>
      <c r="G8" s="131" t="s">
        <v>171</v>
      </c>
      <c r="H8" s="141">
        <v>380</v>
      </c>
      <c r="I8" s="13">
        <v>480</v>
      </c>
      <c r="J8" s="13">
        <v>380</v>
      </c>
      <c r="K8" s="13">
        <v>480</v>
      </c>
      <c r="L8" s="13"/>
      <c r="M8" s="13">
        <v>28</v>
      </c>
      <c r="N8" s="13">
        <v>150</v>
      </c>
      <c r="O8" s="13">
        <v>1720</v>
      </c>
      <c r="P8" s="13">
        <v>0</v>
      </c>
      <c r="Q8" s="13">
        <v>0</v>
      </c>
      <c r="R8" s="7">
        <f>(O8+P8+Q8)*M8/1000</f>
        <v>48.16</v>
      </c>
      <c r="S8" s="7">
        <f>E8^2/162</f>
        <v>0.61728395061728392</v>
      </c>
      <c r="T8" s="7">
        <f>R8*S8</f>
        <v>29.728395061728392</v>
      </c>
      <c r="U8" s="13">
        <v>65</v>
      </c>
      <c r="V8" s="7">
        <f>T8*U8</f>
        <v>1932.3456790123455</v>
      </c>
      <c r="W8" s="82" t="s">
        <v>64</v>
      </c>
    </row>
    <row r="9" spans="1:23" ht="21.95" customHeight="1" thickBot="1" x14ac:dyDescent="0.3">
      <c r="A9" s="75">
        <v>5</v>
      </c>
      <c r="B9" s="11" t="s">
        <v>69</v>
      </c>
      <c r="C9" s="11" t="s">
        <v>70</v>
      </c>
      <c r="D9" s="11" t="s">
        <v>33</v>
      </c>
      <c r="E9" s="139">
        <v>16</v>
      </c>
      <c r="F9" s="130">
        <v>20</v>
      </c>
      <c r="G9" s="133" t="s">
        <v>168</v>
      </c>
      <c r="H9" s="143">
        <v>3200</v>
      </c>
      <c r="I9" s="15"/>
      <c r="J9" s="15"/>
      <c r="K9" s="15"/>
      <c r="L9" s="15"/>
      <c r="M9" s="15">
        <v>6</v>
      </c>
      <c r="N9" s="15"/>
      <c r="O9" s="15">
        <v>3200</v>
      </c>
      <c r="P9" s="15">
        <v>640</v>
      </c>
      <c r="Q9" s="15">
        <v>0</v>
      </c>
      <c r="R9" s="23">
        <f>(O9+P9+Q9)*M9/1000</f>
        <v>23.04</v>
      </c>
      <c r="S9" s="23">
        <f>E9^2/162</f>
        <v>1.5802469135802468</v>
      </c>
      <c r="T9" s="23">
        <f>R9*S9</f>
        <v>36.408888888888889</v>
      </c>
      <c r="U9" s="24">
        <v>65</v>
      </c>
      <c r="V9" s="23">
        <f>T9*U9</f>
        <v>2366.5777777777776</v>
      </c>
      <c r="W9" s="84" t="s">
        <v>61</v>
      </c>
    </row>
    <row r="10" spans="1:23" ht="24.95" customHeight="1" thickBot="1" x14ac:dyDescent="0.3">
      <c r="A10" s="76" t="s">
        <v>109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5">
        <f>SUM(R5:R9)</f>
        <v>197.28</v>
      </c>
      <c r="S10" s="25"/>
      <c r="T10" s="25">
        <f>SUM(T5:T9)</f>
        <v>395.07259259259257</v>
      </c>
      <c r="U10" s="25"/>
      <c r="V10" s="25">
        <f>SUM(V5:V9)</f>
        <v>25679.718518518515</v>
      </c>
      <c r="W10" s="85"/>
    </row>
    <row r="11" spans="1:23" ht="21.95" customHeight="1" x14ac:dyDescent="0.25">
      <c r="A11" s="77" t="s">
        <v>96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86"/>
    </row>
    <row r="12" spans="1:23" ht="30" customHeight="1" x14ac:dyDescent="0.25">
      <c r="A12" s="78" t="s">
        <v>97</v>
      </c>
      <c r="B12" s="17" t="s">
        <v>98</v>
      </c>
      <c r="C12" s="17" t="s">
        <v>99</v>
      </c>
      <c r="D12" s="17" t="s">
        <v>100</v>
      </c>
      <c r="E12" s="17" t="s">
        <v>101</v>
      </c>
      <c r="F12" s="17"/>
      <c r="G12" s="17"/>
      <c r="H12" s="17" t="s">
        <v>102</v>
      </c>
      <c r="I12" s="17" t="s">
        <v>103</v>
      </c>
      <c r="J12" s="18" t="s">
        <v>104</v>
      </c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85"/>
    </row>
    <row r="13" spans="1:23" ht="20.100000000000001" customHeight="1" x14ac:dyDescent="0.25">
      <c r="A13" s="79" t="s">
        <v>105</v>
      </c>
      <c r="B13" s="19" t="s">
        <v>106</v>
      </c>
      <c r="C13" s="19" t="s">
        <v>107</v>
      </c>
      <c r="D13" s="20">
        <v>46127</v>
      </c>
      <c r="E13" s="19">
        <f>T10</f>
        <v>395.07259259259257</v>
      </c>
      <c r="F13" s="19"/>
      <c r="G13" s="19"/>
      <c r="H13" s="26">
        <v>0</v>
      </c>
      <c r="I13" s="19">
        <f>E13-H13</f>
        <v>395.07259259259257</v>
      </c>
      <c r="J13" s="21" t="s">
        <v>108</v>
      </c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85"/>
    </row>
  </sheetData>
  <mergeCells count="8">
    <mergeCell ref="A11:W11"/>
    <mergeCell ref="A10:Q10"/>
    <mergeCell ref="A3:G3"/>
    <mergeCell ref="A1:W1"/>
    <mergeCell ref="A2:W2"/>
    <mergeCell ref="H3:L3"/>
    <mergeCell ref="M3:R3"/>
    <mergeCell ref="S3:W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0B0B2-AA57-400A-BBD1-AC0726D9AB57}">
  <dimension ref="A1:W13"/>
  <sheetViews>
    <sheetView workbookViewId="0">
      <pane ySplit="4" topLeftCell="A5" activePane="bottomLeft" state="frozen"/>
      <selection pane="bottomLeft" activeCell="P19" sqref="P19"/>
    </sheetView>
  </sheetViews>
  <sheetFormatPr defaultRowHeight="15" x14ac:dyDescent="0.25"/>
  <cols>
    <col min="1" max="1" width="7.5703125" customWidth="1"/>
    <col min="2" max="2" width="16.140625" customWidth="1"/>
    <col min="3" max="3" width="12.42578125" customWidth="1"/>
    <col min="4" max="4" width="10.42578125" customWidth="1"/>
    <col min="5" max="5" width="9.5703125" customWidth="1"/>
    <col min="6" max="6" width="10.42578125" customWidth="1"/>
    <col min="7" max="7" width="32.42578125" customWidth="1"/>
    <col min="8" max="12" width="9.5703125" customWidth="1"/>
    <col min="13" max="13" width="10.42578125" customWidth="1"/>
    <col min="14" max="14" width="11.42578125" customWidth="1"/>
    <col min="15" max="15" width="14.28515625" customWidth="1"/>
    <col min="16" max="16" width="13.28515625" customWidth="1"/>
    <col min="17" max="17" width="10.42578125" customWidth="1"/>
    <col min="18" max="18" width="13.28515625" customWidth="1"/>
    <col min="19" max="19" width="12.42578125" customWidth="1"/>
    <col min="20" max="21" width="13.28515625" customWidth="1"/>
    <col min="22" max="22" width="16.140625" customWidth="1"/>
    <col min="23" max="23" width="22.85546875" customWidth="1"/>
  </cols>
  <sheetData>
    <row r="1" spans="1:23" ht="30" customHeight="1" x14ac:dyDescent="0.3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9"/>
    </row>
    <row r="2" spans="1:23" ht="24.95" customHeight="1" x14ac:dyDescent="0.25">
      <c r="A2" s="71" t="s">
        <v>29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80"/>
    </row>
    <row r="3" spans="1:23" ht="20.100000000000001" customHeight="1" thickBot="1" x14ac:dyDescent="0.3">
      <c r="A3" s="125" t="s">
        <v>2</v>
      </c>
      <c r="B3" s="1"/>
      <c r="C3" s="1"/>
      <c r="D3" s="1"/>
      <c r="E3" s="1"/>
      <c r="F3" s="127"/>
      <c r="G3" s="5"/>
      <c r="H3" s="3" t="s">
        <v>3</v>
      </c>
      <c r="I3" s="1"/>
      <c r="J3" s="1"/>
      <c r="K3" s="1"/>
      <c r="L3" s="2"/>
      <c r="M3" s="3" t="s">
        <v>4</v>
      </c>
      <c r="N3" s="1"/>
      <c r="O3" s="1"/>
      <c r="P3" s="1"/>
      <c r="Q3" s="1"/>
      <c r="R3" s="2"/>
      <c r="S3" s="3" t="s">
        <v>5</v>
      </c>
      <c r="T3" s="1"/>
      <c r="U3" s="1"/>
      <c r="V3" s="1"/>
      <c r="W3" s="126"/>
    </row>
    <row r="4" spans="1:23" ht="39.950000000000003" customHeight="1" thickBot="1" x14ac:dyDescent="0.3">
      <c r="A4" s="91" t="s">
        <v>6</v>
      </c>
      <c r="B4" s="41" t="s">
        <v>7</v>
      </c>
      <c r="C4" s="41" t="s">
        <v>8</v>
      </c>
      <c r="D4" s="41" t="s">
        <v>9</v>
      </c>
      <c r="E4" s="42" t="s">
        <v>10</v>
      </c>
      <c r="F4" s="6" t="s">
        <v>166</v>
      </c>
      <c r="G4" s="6" t="s">
        <v>167</v>
      </c>
      <c r="H4" s="40" t="s">
        <v>11</v>
      </c>
      <c r="I4" s="41" t="s">
        <v>12</v>
      </c>
      <c r="J4" s="41" t="s">
        <v>13</v>
      </c>
      <c r="K4" s="41" t="s">
        <v>14</v>
      </c>
      <c r="L4" s="41" t="s">
        <v>15</v>
      </c>
      <c r="M4" s="41" t="s">
        <v>16</v>
      </c>
      <c r="N4" s="41" t="s">
        <v>17</v>
      </c>
      <c r="O4" s="41" t="s">
        <v>18</v>
      </c>
      <c r="P4" s="41" t="s">
        <v>19</v>
      </c>
      <c r="Q4" s="41" t="s">
        <v>20</v>
      </c>
      <c r="R4" s="41" t="s">
        <v>21</v>
      </c>
      <c r="S4" s="41" t="s">
        <v>22</v>
      </c>
      <c r="T4" s="41" t="s">
        <v>23</v>
      </c>
      <c r="U4" s="41" t="s">
        <v>24</v>
      </c>
      <c r="V4" s="41" t="s">
        <v>25</v>
      </c>
      <c r="W4" s="98" t="s">
        <v>26</v>
      </c>
    </row>
    <row r="5" spans="1:23" ht="21.95" customHeight="1" x14ac:dyDescent="0.25">
      <c r="A5" s="72">
        <v>1</v>
      </c>
      <c r="B5" s="9" t="s">
        <v>71</v>
      </c>
      <c r="C5" s="9" t="s">
        <v>72</v>
      </c>
      <c r="D5" s="9" t="s">
        <v>33</v>
      </c>
      <c r="E5" s="136">
        <v>16</v>
      </c>
      <c r="F5" s="134">
        <v>20</v>
      </c>
      <c r="G5" s="135" t="s">
        <v>168</v>
      </c>
      <c r="H5" s="140">
        <v>3600</v>
      </c>
      <c r="I5" s="12"/>
      <c r="J5" s="12"/>
      <c r="K5" s="12"/>
      <c r="L5" s="12"/>
      <c r="M5" s="12">
        <v>60</v>
      </c>
      <c r="N5" s="12">
        <v>200</v>
      </c>
      <c r="O5" s="12">
        <v>3600</v>
      </c>
      <c r="P5" s="12">
        <v>640</v>
      </c>
      <c r="Q5" s="12">
        <v>0</v>
      </c>
      <c r="R5" s="9">
        <f>(O5+P5+Q5)*M5/1000</f>
        <v>254.4</v>
      </c>
      <c r="S5" s="9">
        <f>E5^2/162</f>
        <v>1.5802469135802468</v>
      </c>
      <c r="T5" s="9">
        <f>R5*S5</f>
        <v>402.01481481481483</v>
      </c>
      <c r="U5" s="12">
        <v>65</v>
      </c>
      <c r="V5" s="9">
        <f>T5*U5</f>
        <v>26130.962962962964</v>
      </c>
      <c r="W5" s="81" t="s">
        <v>73</v>
      </c>
    </row>
    <row r="6" spans="1:23" ht="21.95" customHeight="1" x14ac:dyDescent="0.25">
      <c r="A6" s="73">
        <v>2</v>
      </c>
      <c r="B6" s="7" t="s">
        <v>74</v>
      </c>
      <c r="C6" s="7" t="s">
        <v>75</v>
      </c>
      <c r="D6" s="7" t="s">
        <v>33</v>
      </c>
      <c r="E6" s="137">
        <v>12</v>
      </c>
      <c r="F6" s="128">
        <v>20</v>
      </c>
      <c r="G6" s="131" t="s">
        <v>168</v>
      </c>
      <c r="H6" s="141">
        <v>6000</v>
      </c>
      <c r="I6" s="13"/>
      <c r="J6" s="13"/>
      <c r="K6" s="13"/>
      <c r="L6" s="13"/>
      <c r="M6" s="13">
        <v>24</v>
      </c>
      <c r="N6" s="13">
        <v>150</v>
      </c>
      <c r="O6" s="13">
        <v>6000</v>
      </c>
      <c r="P6" s="13">
        <v>480</v>
      </c>
      <c r="Q6" s="13">
        <v>0</v>
      </c>
      <c r="R6" s="7">
        <f>(O6+P6+Q6)*M6/1000</f>
        <v>155.52000000000001</v>
      </c>
      <c r="S6" s="7">
        <f>E6^2/162</f>
        <v>0.88888888888888884</v>
      </c>
      <c r="T6" s="7">
        <f>R6*S6</f>
        <v>138.24</v>
      </c>
      <c r="U6" s="13">
        <v>65</v>
      </c>
      <c r="V6" s="7">
        <f>T6*U6</f>
        <v>8985.6</v>
      </c>
      <c r="W6" s="82" t="s">
        <v>76</v>
      </c>
    </row>
    <row r="7" spans="1:23" ht="21.95" customHeight="1" x14ac:dyDescent="0.25">
      <c r="A7" s="74">
        <v>3</v>
      </c>
      <c r="B7" s="10" t="s">
        <v>77</v>
      </c>
      <c r="C7" s="10" t="s">
        <v>78</v>
      </c>
      <c r="D7" s="10" t="s">
        <v>33</v>
      </c>
      <c r="E7" s="138">
        <v>10</v>
      </c>
      <c r="F7" s="129">
        <v>14</v>
      </c>
      <c r="G7" s="132" t="s">
        <v>172</v>
      </c>
      <c r="H7" s="142">
        <v>200</v>
      </c>
      <c r="I7" s="14"/>
      <c r="J7" s="14"/>
      <c r="K7" s="14"/>
      <c r="L7" s="14"/>
      <c r="M7" s="14">
        <v>120</v>
      </c>
      <c r="N7" s="14">
        <v>450</v>
      </c>
      <c r="O7" s="14">
        <v>200</v>
      </c>
      <c r="P7" s="14">
        <v>0</v>
      </c>
      <c r="Q7" s="14">
        <v>100</v>
      </c>
      <c r="R7" s="10">
        <f>(O7+P7+Q7)*M7/1000</f>
        <v>36</v>
      </c>
      <c r="S7" s="10">
        <f>E7^2/162</f>
        <v>0.61728395061728392</v>
      </c>
      <c r="T7" s="10">
        <f>R7*S7</f>
        <v>22.222222222222221</v>
      </c>
      <c r="U7" s="14">
        <v>65</v>
      </c>
      <c r="V7" s="10">
        <f>T7*U7</f>
        <v>1444.4444444444443</v>
      </c>
      <c r="W7" s="83" t="s">
        <v>79</v>
      </c>
    </row>
    <row r="8" spans="1:23" ht="21.95" customHeight="1" x14ac:dyDescent="0.25">
      <c r="A8" s="73">
        <v>4</v>
      </c>
      <c r="B8" s="7" t="s">
        <v>80</v>
      </c>
      <c r="C8" s="7" t="s">
        <v>81</v>
      </c>
      <c r="D8" s="7" t="s">
        <v>33</v>
      </c>
      <c r="E8" s="137">
        <v>20</v>
      </c>
      <c r="F8" s="128">
        <v>20</v>
      </c>
      <c r="G8" s="131" t="s">
        <v>168</v>
      </c>
      <c r="H8" s="141">
        <v>4000</v>
      </c>
      <c r="I8" s="13"/>
      <c r="J8" s="13"/>
      <c r="K8" s="13"/>
      <c r="L8" s="13"/>
      <c r="M8" s="13">
        <v>40</v>
      </c>
      <c r="N8" s="13">
        <v>150</v>
      </c>
      <c r="O8" s="13">
        <v>4000</v>
      </c>
      <c r="P8" s="13">
        <v>800</v>
      </c>
      <c r="Q8" s="13">
        <v>0</v>
      </c>
      <c r="R8" s="7">
        <f>(O8+P8+Q8)*M8/1000</f>
        <v>192</v>
      </c>
      <c r="S8" s="7">
        <f>E8^2/162</f>
        <v>2.4691358024691357</v>
      </c>
      <c r="T8" s="7">
        <f>R8*S8</f>
        <v>474.07407407407402</v>
      </c>
      <c r="U8" s="13">
        <v>65</v>
      </c>
      <c r="V8" s="7">
        <f>T8*U8</f>
        <v>30814.81481481481</v>
      </c>
      <c r="W8" s="82" t="s">
        <v>73</v>
      </c>
    </row>
    <row r="9" spans="1:23" ht="21.95" customHeight="1" thickBot="1" x14ac:dyDescent="0.3">
      <c r="A9" s="75">
        <v>5</v>
      </c>
      <c r="B9" s="11" t="s">
        <v>82</v>
      </c>
      <c r="C9" s="11" t="s">
        <v>83</v>
      </c>
      <c r="D9" s="11" t="s">
        <v>33</v>
      </c>
      <c r="E9" s="139">
        <v>12</v>
      </c>
      <c r="F9" s="130">
        <v>20</v>
      </c>
      <c r="G9" s="133" t="s">
        <v>168</v>
      </c>
      <c r="H9" s="143">
        <v>8000</v>
      </c>
      <c r="I9" s="15"/>
      <c r="J9" s="15"/>
      <c r="K9" s="15"/>
      <c r="L9" s="15"/>
      <c r="M9" s="15">
        <v>30</v>
      </c>
      <c r="N9" s="15">
        <v>150</v>
      </c>
      <c r="O9" s="15">
        <v>8000</v>
      </c>
      <c r="P9" s="15">
        <v>480</v>
      </c>
      <c r="Q9" s="15">
        <v>0</v>
      </c>
      <c r="R9" s="23">
        <f>(O9+P9+Q9)*M9/1000</f>
        <v>254.4</v>
      </c>
      <c r="S9" s="23">
        <f>E9^2/162</f>
        <v>0.88888888888888884</v>
      </c>
      <c r="T9" s="23">
        <f>R9*S9</f>
        <v>226.13333333333333</v>
      </c>
      <c r="U9" s="24">
        <v>65</v>
      </c>
      <c r="V9" s="23">
        <f>T9*U9</f>
        <v>14698.666666666666</v>
      </c>
      <c r="W9" s="84" t="s">
        <v>76</v>
      </c>
    </row>
    <row r="10" spans="1:23" ht="24.95" customHeight="1" thickBot="1" x14ac:dyDescent="0.3">
      <c r="A10" s="76" t="s">
        <v>109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5">
        <f>SUM(R5:R9)</f>
        <v>892.32</v>
      </c>
      <c r="S10" s="25"/>
      <c r="T10" s="25">
        <f>SUM(T5:T9)</f>
        <v>1262.6844444444441</v>
      </c>
      <c r="U10" s="25"/>
      <c r="V10" s="25">
        <f>SUM(V5:V9)</f>
        <v>82074.488888888896</v>
      </c>
      <c r="W10" s="85"/>
    </row>
    <row r="11" spans="1:23" ht="21.95" customHeight="1" x14ac:dyDescent="0.25">
      <c r="A11" s="77" t="s">
        <v>96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86"/>
    </row>
    <row r="12" spans="1:23" ht="30" customHeight="1" x14ac:dyDescent="0.25">
      <c r="A12" s="78" t="s">
        <v>97</v>
      </c>
      <c r="B12" s="17" t="s">
        <v>98</v>
      </c>
      <c r="C12" s="17" t="s">
        <v>99</v>
      </c>
      <c r="D12" s="17" t="s">
        <v>100</v>
      </c>
      <c r="E12" s="17" t="s">
        <v>101</v>
      </c>
      <c r="F12" s="17"/>
      <c r="G12" s="17"/>
      <c r="H12" s="17" t="s">
        <v>102</v>
      </c>
      <c r="I12" s="17" t="s">
        <v>103</v>
      </c>
      <c r="J12" s="18" t="s">
        <v>104</v>
      </c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85"/>
    </row>
    <row r="13" spans="1:23" ht="20.100000000000001" customHeight="1" x14ac:dyDescent="0.25">
      <c r="A13" s="79" t="s">
        <v>105</v>
      </c>
      <c r="B13" s="19" t="s">
        <v>106</v>
      </c>
      <c r="C13" s="19" t="s">
        <v>107</v>
      </c>
      <c r="D13" s="20">
        <v>46127</v>
      </c>
      <c r="E13" s="19">
        <f>T10</f>
        <v>1262.6844444444441</v>
      </c>
      <c r="F13" s="19"/>
      <c r="G13" s="19"/>
      <c r="H13" s="26">
        <v>0</v>
      </c>
      <c r="I13" s="19">
        <f>E13-H13</f>
        <v>1262.6844444444441</v>
      </c>
      <c r="J13" s="21" t="s">
        <v>108</v>
      </c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85"/>
    </row>
  </sheetData>
  <mergeCells count="8">
    <mergeCell ref="A11:W11"/>
    <mergeCell ref="A10:Q10"/>
    <mergeCell ref="A3:G3"/>
    <mergeCell ref="A1:W1"/>
    <mergeCell ref="A2:W2"/>
    <mergeCell ref="H3:L3"/>
    <mergeCell ref="M3:R3"/>
    <mergeCell ref="S3:W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D5495-7F1B-4E08-B972-6F8E728D9705}">
  <dimension ref="A1:W13"/>
  <sheetViews>
    <sheetView workbookViewId="0">
      <pane ySplit="4" topLeftCell="A5" activePane="bottomLeft" state="frozen"/>
      <selection pane="bottomLeft" activeCell="P19" sqref="P19"/>
    </sheetView>
  </sheetViews>
  <sheetFormatPr defaultRowHeight="15" x14ac:dyDescent="0.25"/>
  <cols>
    <col min="1" max="1" width="7.5703125" customWidth="1"/>
    <col min="2" max="2" width="16.140625" customWidth="1"/>
    <col min="3" max="3" width="12.42578125" customWidth="1"/>
    <col min="4" max="4" width="10.42578125" customWidth="1"/>
    <col min="5" max="5" width="9.5703125" customWidth="1"/>
    <col min="6" max="6" width="10.42578125" customWidth="1"/>
    <col min="7" max="7" width="32.42578125" customWidth="1"/>
    <col min="8" max="12" width="9.5703125" customWidth="1"/>
    <col min="13" max="13" width="10.42578125" customWidth="1"/>
    <col min="14" max="14" width="11.42578125" customWidth="1"/>
    <col min="15" max="15" width="14.28515625" customWidth="1"/>
    <col min="16" max="16" width="13.28515625" customWidth="1"/>
    <col min="17" max="17" width="10.42578125" customWidth="1"/>
    <col min="18" max="18" width="13.28515625" customWidth="1"/>
    <col min="19" max="19" width="12.42578125" customWidth="1"/>
    <col min="20" max="21" width="13.28515625" customWidth="1"/>
    <col min="22" max="22" width="16.140625" customWidth="1"/>
    <col min="23" max="23" width="22.85546875" customWidth="1"/>
  </cols>
  <sheetData>
    <row r="1" spans="1:23" ht="30" customHeight="1" x14ac:dyDescent="0.3">
      <c r="A1" s="87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9"/>
    </row>
    <row r="2" spans="1:23" ht="24.95" customHeight="1" x14ac:dyDescent="0.25">
      <c r="A2" s="71" t="s">
        <v>30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80"/>
    </row>
    <row r="3" spans="1:23" ht="20.100000000000001" customHeight="1" thickBot="1" x14ac:dyDescent="0.3">
      <c r="A3" s="125" t="s">
        <v>2</v>
      </c>
      <c r="B3" s="1"/>
      <c r="C3" s="1"/>
      <c r="D3" s="1"/>
      <c r="E3" s="1"/>
      <c r="F3" s="127"/>
      <c r="G3" s="5"/>
      <c r="H3" s="3" t="s">
        <v>3</v>
      </c>
      <c r="I3" s="1"/>
      <c r="J3" s="1"/>
      <c r="K3" s="1"/>
      <c r="L3" s="2"/>
      <c r="M3" s="3" t="s">
        <v>4</v>
      </c>
      <c r="N3" s="1"/>
      <c r="O3" s="1"/>
      <c r="P3" s="1"/>
      <c r="Q3" s="1"/>
      <c r="R3" s="2"/>
      <c r="S3" s="3" t="s">
        <v>5</v>
      </c>
      <c r="T3" s="1"/>
      <c r="U3" s="1"/>
      <c r="V3" s="1"/>
      <c r="W3" s="126"/>
    </row>
    <row r="4" spans="1:23" ht="39.950000000000003" customHeight="1" thickBot="1" x14ac:dyDescent="0.3">
      <c r="A4" s="91" t="s">
        <v>6</v>
      </c>
      <c r="B4" s="41" t="s">
        <v>7</v>
      </c>
      <c r="C4" s="41" t="s">
        <v>8</v>
      </c>
      <c r="D4" s="41" t="s">
        <v>9</v>
      </c>
      <c r="E4" s="42" t="s">
        <v>10</v>
      </c>
      <c r="F4" s="6" t="s">
        <v>166</v>
      </c>
      <c r="G4" s="6" t="s">
        <v>167</v>
      </c>
      <c r="H4" s="40" t="s">
        <v>11</v>
      </c>
      <c r="I4" s="41" t="s">
        <v>12</v>
      </c>
      <c r="J4" s="41" t="s">
        <v>13</v>
      </c>
      <c r="K4" s="41" t="s">
        <v>14</v>
      </c>
      <c r="L4" s="41" t="s">
        <v>15</v>
      </c>
      <c r="M4" s="41" t="s">
        <v>16</v>
      </c>
      <c r="N4" s="41" t="s">
        <v>17</v>
      </c>
      <c r="O4" s="41" t="s">
        <v>18</v>
      </c>
      <c r="P4" s="41" t="s">
        <v>19</v>
      </c>
      <c r="Q4" s="41" t="s">
        <v>20</v>
      </c>
      <c r="R4" s="41" t="s">
        <v>21</v>
      </c>
      <c r="S4" s="41" t="s">
        <v>22</v>
      </c>
      <c r="T4" s="41" t="s">
        <v>23</v>
      </c>
      <c r="U4" s="41" t="s">
        <v>24</v>
      </c>
      <c r="V4" s="41" t="s">
        <v>25</v>
      </c>
      <c r="W4" s="98" t="s">
        <v>26</v>
      </c>
    </row>
    <row r="5" spans="1:23" ht="21.95" customHeight="1" x14ac:dyDescent="0.25">
      <c r="A5" s="72">
        <v>1</v>
      </c>
      <c r="B5" s="9" t="s">
        <v>84</v>
      </c>
      <c r="C5" s="9" t="s">
        <v>85</v>
      </c>
      <c r="D5" s="9" t="s">
        <v>33</v>
      </c>
      <c r="E5" s="136">
        <v>16</v>
      </c>
      <c r="F5" s="134">
        <v>37</v>
      </c>
      <c r="G5" s="135" t="s">
        <v>173</v>
      </c>
      <c r="H5" s="140">
        <v>2000</v>
      </c>
      <c r="I5" s="12"/>
      <c r="J5" s="12"/>
      <c r="K5" s="12"/>
      <c r="L5" s="12"/>
      <c r="M5" s="12">
        <v>12</v>
      </c>
      <c r="N5" s="12">
        <v>175</v>
      </c>
      <c r="O5" s="12">
        <v>2000</v>
      </c>
      <c r="P5" s="12">
        <v>0</v>
      </c>
      <c r="Q5" s="12">
        <v>150</v>
      </c>
      <c r="R5" s="9">
        <f>(O5+P5+Q5)*M5/1000</f>
        <v>25.8</v>
      </c>
      <c r="S5" s="9">
        <f>E5^2/162</f>
        <v>1.5802469135802468</v>
      </c>
      <c r="T5" s="9">
        <f>R5*S5</f>
        <v>40.770370370370372</v>
      </c>
      <c r="U5" s="12">
        <v>65</v>
      </c>
      <c r="V5" s="9">
        <f>T5*U5</f>
        <v>2650.0740740740744</v>
      </c>
      <c r="W5" s="81" t="s">
        <v>86</v>
      </c>
    </row>
    <row r="6" spans="1:23" ht="21.95" customHeight="1" x14ac:dyDescent="0.25">
      <c r="A6" s="73">
        <v>2</v>
      </c>
      <c r="B6" s="7" t="s">
        <v>87</v>
      </c>
      <c r="C6" s="7" t="s">
        <v>88</v>
      </c>
      <c r="D6" s="7" t="s">
        <v>33</v>
      </c>
      <c r="E6" s="137">
        <v>16</v>
      </c>
      <c r="F6" s="128">
        <v>37</v>
      </c>
      <c r="G6" s="131" t="s">
        <v>173</v>
      </c>
      <c r="H6" s="141">
        <v>2000</v>
      </c>
      <c r="I6" s="13"/>
      <c r="J6" s="13"/>
      <c r="K6" s="13"/>
      <c r="L6" s="13"/>
      <c r="M6" s="13">
        <v>12</v>
      </c>
      <c r="N6" s="13">
        <v>175</v>
      </c>
      <c r="O6" s="13">
        <v>2000</v>
      </c>
      <c r="P6" s="13">
        <v>0</v>
      </c>
      <c r="Q6" s="13">
        <v>150</v>
      </c>
      <c r="R6" s="7">
        <f>(O6+P6+Q6)*M6/1000</f>
        <v>25.8</v>
      </c>
      <c r="S6" s="7">
        <f>E6^2/162</f>
        <v>1.5802469135802468</v>
      </c>
      <c r="T6" s="7">
        <f>R6*S6</f>
        <v>40.770370370370372</v>
      </c>
      <c r="U6" s="13">
        <v>65</v>
      </c>
      <c r="V6" s="7">
        <f>T6*U6</f>
        <v>2650.0740740740744</v>
      </c>
      <c r="W6" s="82" t="s">
        <v>89</v>
      </c>
    </row>
    <row r="7" spans="1:23" ht="21.95" customHeight="1" x14ac:dyDescent="0.25">
      <c r="A7" s="74">
        <v>3</v>
      </c>
      <c r="B7" s="10" t="s">
        <v>90</v>
      </c>
      <c r="C7" s="10" t="s">
        <v>91</v>
      </c>
      <c r="D7" s="10" t="s">
        <v>33</v>
      </c>
      <c r="E7" s="138">
        <v>20</v>
      </c>
      <c r="F7" s="129">
        <v>37</v>
      </c>
      <c r="G7" s="132" t="s">
        <v>173</v>
      </c>
      <c r="H7" s="142">
        <v>3000</v>
      </c>
      <c r="I7" s="14"/>
      <c r="J7" s="14"/>
      <c r="K7" s="14"/>
      <c r="L7" s="14"/>
      <c r="M7" s="14">
        <v>18</v>
      </c>
      <c r="N7" s="14">
        <v>150</v>
      </c>
      <c r="O7" s="14">
        <v>3000</v>
      </c>
      <c r="P7" s="14">
        <v>0</v>
      </c>
      <c r="Q7" s="14">
        <v>200</v>
      </c>
      <c r="R7" s="10">
        <f>(O7+P7+Q7)*M7/1000</f>
        <v>57.6</v>
      </c>
      <c r="S7" s="10">
        <f>E7^2/162</f>
        <v>2.4691358024691357</v>
      </c>
      <c r="T7" s="10">
        <f>R7*S7</f>
        <v>142.22222222222223</v>
      </c>
      <c r="U7" s="14">
        <v>65</v>
      </c>
      <c r="V7" s="10">
        <f>T7*U7</f>
        <v>9244.4444444444453</v>
      </c>
      <c r="W7" s="83" t="s">
        <v>86</v>
      </c>
    </row>
    <row r="8" spans="1:23" ht="21.95" customHeight="1" x14ac:dyDescent="0.25">
      <c r="A8" s="73">
        <v>4</v>
      </c>
      <c r="B8" s="7" t="s">
        <v>92</v>
      </c>
      <c r="C8" s="7" t="s">
        <v>93</v>
      </c>
      <c r="D8" s="7" t="s">
        <v>33</v>
      </c>
      <c r="E8" s="137">
        <v>20</v>
      </c>
      <c r="F8" s="128">
        <v>37</v>
      </c>
      <c r="G8" s="131" t="s">
        <v>173</v>
      </c>
      <c r="H8" s="141">
        <v>3000</v>
      </c>
      <c r="I8" s="13"/>
      <c r="J8" s="13"/>
      <c r="K8" s="13"/>
      <c r="L8" s="13"/>
      <c r="M8" s="13">
        <v>18</v>
      </c>
      <c r="N8" s="13">
        <v>150</v>
      </c>
      <c r="O8" s="13">
        <v>3000</v>
      </c>
      <c r="P8" s="13">
        <v>0</v>
      </c>
      <c r="Q8" s="13">
        <v>200</v>
      </c>
      <c r="R8" s="7">
        <f>(O8+P8+Q8)*M8/1000</f>
        <v>57.6</v>
      </c>
      <c r="S8" s="7">
        <f>E8^2/162</f>
        <v>2.4691358024691357</v>
      </c>
      <c r="T8" s="7">
        <f>R8*S8</f>
        <v>142.22222222222223</v>
      </c>
      <c r="U8" s="13">
        <v>65</v>
      </c>
      <c r="V8" s="7">
        <f>T8*U8</f>
        <v>9244.4444444444453</v>
      </c>
      <c r="W8" s="82" t="s">
        <v>89</v>
      </c>
    </row>
    <row r="9" spans="1:23" ht="21.95" customHeight="1" thickBot="1" x14ac:dyDescent="0.3">
      <c r="A9" s="75">
        <v>5</v>
      </c>
      <c r="B9" s="11" t="s">
        <v>94</v>
      </c>
      <c r="C9" s="11" t="s">
        <v>95</v>
      </c>
      <c r="D9" s="11" t="s">
        <v>33</v>
      </c>
      <c r="E9" s="139">
        <v>12</v>
      </c>
      <c r="F9" s="130">
        <v>37</v>
      </c>
      <c r="G9" s="133" t="s">
        <v>173</v>
      </c>
      <c r="H9" s="143">
        <v>1500</v>
      </c>
      <c r="I9" s="15"/>
      <c r="J9" s="15"/>
      <c r="K9" s="15"/>
      <c r="L9" s="15"/>
      <c r="M9" s="15">
        <v>10</v>
      </c>
      <c r="N9" s="15">
        <v>200</v>
      </c>
      <c r="O9" s="15">
        <v>1500</v>
      </c>
      <c r="P9" s="15">
        <v>0</v>
      </c>
      <c r="Q9" s="15">
        <v>100</v>
      </c>
      <c r="R9" s="23">
        <f>(O9+P9+Q9)*M9/1000</f>
        <v>16</v>
      </c>
      <c r="S9" s="23">
        <f>E9^2/162</f>
        <v>0.88888888888888884</v>
      </c>
      <c r="T9" s="23">
        <f>R9*S9</f>
        <v>14.222222222222221</v>
      </c>
      <c r="U9" s="24">
        <v>65</v>
      </c>
      <c r="V9" s="23">
        <f>T9*U9</f>
        <v>924.44444444444434</v>
      </c>
      <c r="W9" s="84" t="s">
        <v>86</v>
      </c>
    </row>
    <row r="10" spans="1:23" ht="24.95" customHeight="1" thickBot="1" x14ac:dyDescent="0.3">
      <c r="A10" s="76" t="s">
        <v>109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5">
        <f>SUM(R5:R9)</f>
        <v>182.8</v>
      </c>
      <c r="S10" s="25"/>
      <c r="T10" s="25">
        <f>SUM(T5:T9)</f>
        <v>380.2074074074074</v>
      </c>
      <c r="U10" s="25"/>
      <c r="V10" s="25">
        <f>SUM(V5:V9)</f>
        <v>24713.481481481485</v>
      </c>
      <c r="W10" s="85"/>
    </row>
    <row r="11" spans="1:23" ht="21.95" customHeight="1" x14ac:dyDescent="0.25">
      <c r="A11" s="77" t="s">
        <v>96</v>
      </c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86"/>
    </row>
    <row r="12" spans="1:23" ht="30" customHeight="1" x14ac:dyDescent="0.25">
      <c r="A12" s="78" t="s">
        <v>97</v>
      </c>
      <c r="B12" s="17" t="s">
        <v>98</v>
      </c>
      <c r="C12" s="17" t="s">
        <v>99</v>
      </c>
      <c r="D12" s="17" t="s">
        <v>100</v>
      </c>
      <c r="E12" s="17" t="s">
        <v>101</v>
      </c>
      <c r="F12" s="17"/>
      <c r="G12" s="17"/>
      <c r="H12" s="17" t="s">
        <v>102</v>
      </c>
      <c r="I12" s="17" t="s">
        <v>103</v>
      </c>
      <c r="J12" s="18" t="s">
        <v>104</v>
      </c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85"/>
    </row>
    <row r="13" spans="1:23" ht="20.100000000000001" customHeight="1" x14ac:dyDescent="0.25">
      <c r="A13" s="79" t="s">
        <v>105</v>
      </c>
      <c r="B13" s="19" t="s">
        <v>106</v>
      </c>
      <c r="C13" s="19" t="s">
        <v>107</v>
      </c>
      <c r="D13" s="20">
        <v>46127</v>
      </c>
      <c r="E13" s="19">
        <f>T10</f>
        <v>380.2074074074074</v>
      </c>
      <c r="F13" s="19"/>
      <c r="G13" s="19"/>
      <c r="H13" s="26">
        <v>0</v>
      </c>
      <c r="I13" s="19">
        <f>E13-H13</f>
        <v>380.2074074074074</v>
      </c>
      <c r="J13" s="21" t="s">
        <v>108</v>
      </c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85"/>
    </row>
  </sheetData>
  <mergeCells count="8">
    <mergeCell ref="A11:W11"/>
    <mergeCell ref="A10:Q10"/>
    <mergeCell ref="A3:G3"/>
    <mergeCell ref="A1:W1"/>
    <mergeCell ref="A2:W2"/>
    <mergeCell ref="H3:L3"/>
    <mergeCell ref="M3:R3"/>
    <mergeCell ref="S3:W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Slab</vt:lpstr>
      <vt:lpstr>Beam</vt:lpstr>
      <vt:lpstr>Columns</vt:lpstr>
      <vt:lpstr>Shear Walls</vt:lpstr>
      <vt:lpstr>Footings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Ruel Cepaeda</dc:creator>
  <cp:lastModifiedBy>Ruel Cepaeda</cp:lastModifiedBy>
  <dcterms:created xsi:type="dcterms:W3CDTF">2026-03-04T06:58:48Z</dcterms:created>
  <dcterms:modified xsi:type="dcterms:W3CDTF">2026-03-04T10:46:28Z</dcterms:modified>
</cp:coreProperties>
</file>